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630" activeTab="0"/>
  </bookViews>
  <sheets>
    <sheet name="kezelő felület" sheetId="1" r:id="rId1"/>
    <sheet name="rejtett" sheetId="2" r:id="rId2"/>
  </sheets>
  <definedNames/>
  <calcPr fullCalcOnLoad="1"/>
</workbook>
</file>

<file path=xl/comments2.xml><?xml version="1.0" encoding="utf-8"?>
<comments xmlns="http://schemas.openxmlformats.org/spreadsheetml/2006/main">
  <authors>
    <author>T?th M?rta</author>
  </authors>
  <commentList>
    <comment ref="C65" authorId="0">
      <text>
        <r>
          <rPr>
            <b/>
            <sz val="8"/>
            <rFont val="Tahoma"/>
            <family val="0"/>
          </rPr>
          <t>Tóth Márta:</t>
        </r>
        <r>
          <rPr>
            <sz val="8"/>
            <rFont val="Tahoma"/>
            <family val="0"/>
          </rPr>
          <t xml:space="preserve">
202.000,- forintig 16% a 202.000 feletti összegre 1.27% szuperbruttósítás, majd annak 16%-a és összegezve a kettőt
</t>
        </r>
      </text>
    </comment>
    <comment ref="E65" authorId="0">
      <text>
        <r>
          <rPr>
            <b/>
            <sz val="8"/>
            <rFont val="Tahoma"/>
            <family val="0"/>
          </rPr>
          <t>Tóth Márta:</t>
        </r>
        <r>
          <rPr>
            <sz val="8"/>
            <rFont val="Tahoma"/>
            <family val="0"/>
          </rPr>
          <t xml:space="preserve">
202.000,- forintig 16% a 202.000 feletti összegre 1.27% szuperbruttósítás, majd annak 16%-a és összegezve a kettőt
</t>
        </r>
      </text>
    </comment>
  </commentList>
</comments>
</file>

<file path=xl/sharedStrings.xml><?xml version="1.0" encoding="utf-8"?>
<sst xmlns="http://schemas.openxmlformats.org/spreadsheetml/2006/main" count="102" uniqueCount="75">
  <si>
    <t>Délután: (14-22) óráig</t>
  </si>
  <si>
    <t>Éjszaka: (22-06) óráig</t>
  </si>
  <si>
    <t>A folyamatos pótlék</t>
  </si>
  <si>
    <t>Össz</t>
  </si>
  <si>
    <t>Éjszaka: (18-06) óráig</t>
  </si>
  <si>
    <t>Du</t>
  </si>
  <si>
    <t>É</t>
  </si>
  <si>
    <t>Az eddigi bruttó béred:</t>
  </si>
  <si>
    <t>A várható bruttó béred:</t>
  </si>
  <si>
    <t>Ide a megállapított béred:</t>
  </si>
  <si>
    <t>Ha órabéres vagy , azt ide:</t>
  </si>
  <si>
    <t>A ledolgozott délutáni napok száma:</t>
  </si>
  <si>
    <t>A ledolgozott éjszakás napok száma:</t>
  </si>
  <si>
    <t>A számolás:</t>
  </si>
  <si>
    <t>A havibéresek törvény szerinti havi óraszáma</t>
  </si>
  <si>
    <t>Havibéres óradíja</t>
  </si>
  <si>
    <t>A ledolgozott órák szerinti délutános pótlék</t>
  </si>
  <si>
    <t>8órás</t>
  </si>
  <si>
    <t>12órás</t>
  </si>
  <si>
    <t>A ledolgozott órák szerinti éjszakás pótlék</t>
  </si>
  <si>
    <t>Az össz müszakpótlék</t>
  </si>
  <si>
    <t>du. pótlék</t>
  </si>
  <si>
    <t>é pótlék</t>
  </si>
  <si>
    <t>Eddigi Bruttó bér</t>
  </si>
  <si>
    <t>Várható bruttó bér</t>
  </si>
  <si>
    <t>Apótlékok közötti különbség</t>
  </si>
  <si>
    <t>azaz</t>
  </si>
  <si>
    <t>Ha órabéres vagy</t>
  </si>
  <si>
    <t>órabér:</t>
  </si>
  <si>
    <t>12 órás műszak (06-18 -ig)</t>
  </si>
  <si>
    <t>12 órás műszak (18-06 ig)</t>
  </si>
  <si>
    <t>A hónapban ledolgozott napok száma:</t>
  </si>
  <si>
    <t>8 órás mb. esetén</t>
  </si>
  <si>
    <t>12 órás mb. esetén</t>
  </si>
  <si>
    <t>Műszkpótlékok</t>
  </si>
  <si>
    <t>du</t>
  </si>
  <si>
    <t>é</t>
  </si>
  <si>
    <t>számolás</t>
  </si>
  <si>
    <t>A várható</t>
  </si>
  <si>
    <t>össz</t>
  </si>
  <si>
    <t>várható</t>
  </si>
  <si>
    <t>ö</t>
  </si>
  <si>
    <t>eddigi</t>
  </si>
  <si>
    <t>A 2012. julius 01. után érvényes műszakpótlék</t>
  </si>
  <si>
    <t>Ha az Mt. -tőI eltérő akkor ide írd:</t>
  </si>
  <si>
    <t>8 órás műszak alapján:</t>
  </si>
  <si>
    <t>nap</t>
  </si>
  <si>
    <t xml:space="preserve">Ha havibéres vagy, írj ide egy 1-est: </t>
  </si>
  <si>
    <t>8 órás műszak esetén a délelőtti műszakok száma</t>
  </si>
  <si>
    <t>A 2012. július 01-ig, a Munka Törvénykönyve (Mt.) alapján érvényes műszakpótlék:</t>
  </si>
  <si>
    <t>+</t>
  </si>
  <si>
    <t>Ennyit veszítesz az új Munka törvénykönyv bevezetésével:</t>
  </si>
  <si>
    <t>CSATLAKOZZ A VDSZ-hez</t>
  </si>
  <si>
    <t>alap</t>
  </si>
  <si>
    <t>A jelenleg nálatok Kollektiv Szerződésben a szakszervezet által kiharcolt műszakpótlék,</t>
  </si>
  <si>
    <t>ha törvény szerinti, akkor hagyd szabadon.</t>
  </si>
  <si>
    <t>bruttó bér</t>
  </si>
  <si>
    <t>nyugdíjjárulék</t>
  </si>
  <si>
    <t>eg.bizt természetbeni</t>
  </si>
  <si>
    <t>eg.bizt pénzbeli</t>
  </si>
  <si>
    <t>munkaerőpiaci</t>
  </si>
  <si>
    <t>adó</t>
  </si>
  <si>
    <t>levonások összesen</t>
  </si>
  <si>
    <t>szakszervezeti díj</t>
  </si>
  <si>
    <t>Szakszervezeti díj fizetése esetén</t>
  </si>
  <si>
    <t>Nettó bér ha nem vagy tag</t>
  </si>
  <si>
    <t>Nettó bér ha tag vagy</t>
  </si>
  <si>
    <t>Az eddigi nettó béred</t>
  </si>
  <si>
    <t>A várható nettó béred</t>
  </si>
  <si>
    <t>tényleges tagdíjad</t>
  </si>
  <si>
    <t>adóvsszaigénylésed</t>
  </si>
  <si>
    <t>A tervezés a megszakításnélküli munkarendben foglalkoztatottak műszakpótlékára vonatkozik</t>
  </si>
  <si>
    <t>havibérváltó</t>
  </si>
  <si>
    <t>Két műszakrublika kitöltése</t>
  </si>
  <si>
    <t>Csak az egyik műszak fajtát töltsd ki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</si>
</sst>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0.0%"/>
    <numFmt numFmtId="170" formatCode="#,##0.0\ &quot;Ft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00B050"/>
      <name val="Arial"/>
      <family val="2"/>
    </font>
    <font>
      <b/>
      <sz val="11"/>
      <color rgb="FF1F497D"/>
      <name val="Calibri"/>
      <family val="2"/>
    </font>
    <font>
      <b/>
      <sz val="14"/>
      <color rgb="FF0070C0"/>
      <name val="Arial"/>
      <family val="2"/>
    </font>
    <font>
      <b/>
      <sz val="18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9" fontId="0" fillId="0" borderId="0" xfId="0" applyNumberFormat="1" applyFont="1" applyAlignment="1" applyProtection="1">
      <alignment vertical="center"/>
      <protection hidden="1" locked="0"/>
    </xf>
    <xf numFmtId="0" fontId="0" fillId="0" borderId="0" xfId="0" applyFont="1" applyAlignment="1" applyProtection="1" quotePrefix="1">
      <alignment horizontal="center" vertical="center"/>
      <protection hidden="1" locked="0"/>
    </xf>
    <xf numFmtId="9" fontId="0" fillId="0" borderId="0" xfId="0" applyNumberFormat="1" applyFont="1" applyAlignment="1" applyProtection="1">
      <alignment horizontal="left" vertical="center"/>
      <protection hidden="1" locked="0"/>
    </xf>
    <xf numFmtId="9" fontId="0" fillId="0" borderId="0" xfId="0" applyNumberFormat="1" applyFont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9" fontId="2" fillId="0" borderId="10" xfId="0" applyNumberFormat="1" applyFont="1" applyBorder="1" applyAlignment="1" applyProtection="1">
      <alignment horizontal="center" vertical="center"/>
      <protection hidden="1" locked="0"/>
    </xf>
    <xf numFmtId="9" fontId="2" fillId="0" borderId="11" xfId="0" applyNumberFormat="1" applyFont="1" applyBorder="1" applyAlignment="1" applyProtection="1">
      <alignment horizontal="center" vertical="center"/>
      <protection hidden="1" locked="0"/>
    </xf>
    <xf numFmtId="164" fontId="43" fillId="0" borderId="0" xfId="0" applyNumberFormat="1" applyFont="1" applyAlignment="1" applyProtection="1">
      <alignment horizontal="center" vertical="center"/>
      <protection hidden="1" locked="0"/>
    </xf>
    <xf numFmtId="9" fontId="2" fillId="0" borderId="0" xfId="0" applyNumberFormat="1" applyFont="1" applyAlignment="1" applyProtection="1">
      <alignment horizontal="center" vertical="center"/>
      <protection hidden="1" locked="0"/>
    </xf>
    <xf numFmtId="3" fontId="2" fillId="0" borderId="11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164" fontId="43" fillId="0" borderId="0" xfId="0" applyNumberFormat="1" applyFont="1" applyAlignment="1" applyProtection="1">
      <alignment horizontal="center" vertical="center"/>
      <protection hidden="1"/>
    </xf>
    <xf numFmtId="164" fontId="4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5" fillId="0" borderId="0" xfId="0" applyNumberFormat="1" applyFont="1" applyFill="1" applyAlignment="1" applyProtection="1">
      <alignment horizontal="left" vertical="center"/>
      <protection hidden="1" locked="0"/>
    </xf>
    <xf numFmtId="164" fontId="43" fillId="0" borderId="0" xfId="0" applyNumberFormat="1" applyFont="1" applyAlignment="1" applyProtection="1">
      <alignment horizontal="center" vertical="center"/>
      <protection hidden="1" locked="0"/>
    </xf>
    <xf numFmtId="164" fontId="43" fillId="0" borderId="0" xfId="0" applyNumberFormat="1" applyFont="1" applyFill="1" applyAlignment="1" applyProtection="1">
      <alignment horizontal="center" vertical="center"/>
      <protection hidden="1" locked="0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4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12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NumberFormat="1" applyFont="1" applyBorder="1" applyAlignment="1" applyProtection="1">
      <alignment horizontal="center" vertical="center"/>
      <protection hidden="1" locked="0"/>
    </xf>
    <xf numFmtId="164" fontId="2" fillId="0" borderId="10" xfId="0" applyNumberFormat="1" applyFont="1" applyBorder="1" applyAlignment="1" applyProtection="1">
      <alignment horizontal="center" vertical="center"/>
      <protection hidden="1" locked="0"/>
    </xf>
    <xf numFmtId="164" fontId="2" fillId="0" borderId="13" xfId="0" applyNumberFormat="1" applyFont="1" applyBorder="1" applyAlignment="1" applyProtection="1">
      <alignment horizontal="center" vertical="center"/>
      <protection hidden="1" locked="0"/>
    </xf>
    <xf numFmtId="0" fontId="47" fillId="0" borderId="0" xfId="0" applyFont="1" applyAlignment="1" applyProtection="1">
      <alignment horizontal="left" vertical="center"/>
      <protection hidden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36" sqref="A36"/>
    </sheetView>
  </sheetViews>
  <sheetFormatPr defaultColWidth="8.8515625" defaultRowHeight="12.75"/>
  <cols>
    <col min="1" max="1" width="44.140625" style="24" customWidth="1"/>
    <col min="2" max="2" width="9.7109375" style="25" customWidth="1"/>
    <col min="3" max="3" width="4.57421875" style="25" customWidth="1"/>
    <col min="4" max="4" width="8.8515625" style="24" customWidth="1"/>
    <col min="5" max="5" width="13.8515625" style="24" customWidth="1"/>
    <col min="6" max="16384" width="8.8515625" style="24" customWidth="1"/>
  </cols>
  <sheetData>
    <row r="1" spans="1:3" s="19" customFormat="1" ht="12.75">
      <c r="A1" s="17" t="s">
        <v>71</v>
      </c>
      <c r="B1" s="18"/>
      <c r="C1" s="18"/>
    </row>
    <row r="2" spans="1:3" s="19" customFormat="1" ht="12.75">
      <c r="A2" s="19" t="s">
        <v>49</v>
      </c>
      <c r="B2" s="18"/>
      <c r="C2" s="18"/>
    </row>
    <row r="3" spans="2:5" s="19" customFormat="1" ht="12.75">
      <c r="B3" s="18"/>
      <c r="C3" s="18" t="s">
        <v>2</v>
      </c>
      <c r="E3" s="19" t="s">
        <v>3</v>
      </c>
    </row>
    <row r="4" spans="1:5" s="19" customFormat="1" ht="12.75">
      <c r="A4" s="19" t="s">
        <v>0</v>
      </c>
      <c r="B4" s="20">
        <v>0.15</v>
      </c>
      <c r="C4" s="21" t="s">
        <v>50</v>
      </c>
      <c r="D4" s="22">
        <v>0.05</v>
      </c>
      <c r="E4" s="23">
        <v>0.2</v>
      </c>
    </row>
    <row r="5" spans="1:5" s="19" customFormat="1" ht="12.75">
      <c r="A5" s="19" t="s">
        <v>1</v>
      </c>
      <c r="B5" s="20">
        <v>0.3</v>
      </c>
      <c r="C5" s="21" t="s">
        <v>50</v>
      </c>
      <c r="D5" s="22">
        <v>0.1</v>
      </c>
      <c r="E5" s="23">
        <v>0.4</v>
      </c>
    </row>
    <row r="6" spans="1:3" s="19" customFormat="1" ht="12.75">
      <c r="A6" s="19" t="s">
        <v>43</v>
      </c>
      <c r="B6" s="18"/>
      <c r="C6" s="18"/>
    </row>
    <row r="7" spans="1:3" s="19" customFormat="1" ht="12.75">
      <c r="A7" s="19" t="s">
        <v>4</v>
      </c>
      <c r="B7" s="18"/>
      <c r="C7" s="23">
        <v>0.3</v>
      </c>
    </row>
    <row r="8" spans="1:3" s="19" customFormat="1" ht="12.75">
      <c r="A8" s="34" t="s">
        <v>54</v>
      </c>
      <c r="B8" s="18"/>
      <c r="C8" s="18"/>
    </row>
    <row r="9" spans="1:3" s="19" customFormat="1" ht="12.75">
      <c r="A9" s="34" t="s">
        <v>55</v>
      </c>
      <c r="B9" s="18"/>
      <c r="C9" s="18"/>
    </row>
    <row r="10" spans="1:3" ht="13.5" thickBot="1">
      <c r="A10" s="35"/>
      <c r="B10" s="32" t="s">
        <v>5</v>
      </c>
      <c r="C10" s="32" t="s">
        <v>6</v>
      </c>
    </row>
    <row r="11" spans="1:5" ht="12.75" customHeight="1" thickBot="1" thickTop="1">
      <c r="A11" s="36" t="s">
        <v>44</v>
      </c>
      <c r="B11" s="26"/>
      <c r="C11" s="27"/>
      <c r="E11" s="28"/>
    </row>
    <row r="12" spans="1:5" ht="12.75" customHeight="1" thickBot="1" thickTop="1">
      <c r="A12" s="35"/>
      <c r="B12" s="29"/>
      <c r="C12" s="29"/>
      <c r="E12" s="28"/>
    </row>
    <row r="13" spans="1:5" ht="12.75" customHeight="1" thickBot="1" thickTop="1">
      <c r="A13" s="35" t="s">
        <v>47</v>
      </c>
      <c r="B13" s="29"/>
      <c r="C13" s="30"/>
      <c r="E13" s="28"/>
    </row>
    <row r="14" spans="1:5" ht="12.75" customHeight="1" thickBot="1" thickTop="1">
      <c r="A14" s="35"/>
      <c r="B14" s="29"/>
      <c r="C14" s="29"/>
      <c r="E14" s="28"/>
    </row>
    <row r="15" spans="1:5" ht="12.75" customHeight="1" thickBot="1" thickTop="1">
      <c r="A15" s="35" t="s">
        <v>9</v>
      </c>
      <c r="B15" s="29"/>
      <c r="C15" s="49"/>
      <c r="D15" s="50"/>
      <c r="E15" s="28"/>
    </row>
    <row r="16" spans="1:5" ht="12.75" customHeight="1" thickBot="1" thickTop="1">
      <c r="A16" s="35"/>
      <c r="B16" s="29"/>
      <c r="C16" s="29"/>
      <c r="E16" s="28"/>
    </row>
    <row r="17" spans="1:5" ht="12.75" customHeight="1" thickBot="1" thickTop="1">
      <c r="A17" s="35" t="s">
        <v>10</v>
      </c>
      <c r="B17" s="29"/>
      <c r="C17" s="49"/>
      <c r="D17" s="50"/>
      <c r="E17" s="28"/>
    </row>
    <row r="18" spans="1:5" ht="12.75" customHeight="1" thickBot="1" thickTop="1">
      <c r="A18" s="35"/>
      <c r="B18" s="29"/>
      <c r="C18" s="31"/>
      <c r="E18" s="28"/>
    </row>
    <row r="19" spans="1:5" ht="12.75" customHeight="1" thickBot="1" thickTop="1">
      <c r="A19" s="35" t="s">
        <v>48</v>
      </c>
      <c r="B19" s="29"/>
      <c r="C19" s="46"/>
      <c r="D19" s="24" t="s">
        <v>46</v>
      </c>
      <c r="E19" s="28"/>
    </row>
    <row r="20" spans="1:5" ht="12.75" customHeight="1" thickTop="1">
      <c r="A20" s="35"/>
      <c r="B20" s="29"/>
      <c r="C20" s="31"/>
      <c r="E20" s="28"/>
    </row>
    <row r="21" spans="1:5" ht="12.75" customHeight="1" thickBot="1">
      <c r="A21" s="35" t="s">
        <v>11</v>
      </c>
      <c r="B21" s="29"/>
      <c r="C21" s="31"/>
      <c r="E21" s="28"/>
    </row>
    <row r="22" spans="1:5" ht="12.75" customHeight="1" thickBot="1" thickTop="1">
      <c r="A22" s="36" t="s">
        <v>45</v>
      </c>
      <c r="B22" s="29"/>
      <c r="C22" s="46"/>
      <c r="D22" s="24" t="s">
        <v>46</v>
      </c>
      <c r="E22" s="42"/>
    </row>
    <row r="23" spans="1:5" ht="12.75" customHeight="1" thickBot="1" thickTop="1">
      <c r="A23" s="51" t="s">
        <v>74</v>
      </c>
      <c r="B23" s="29"/>
      <c r="C23" s="47"/>
      <c r="E23" s="42"/>
    </row>
    <row r="24" spans="1:5" ht="12.75" customHeight="1" thickBot="1" thickTop="1">
      <c r="A24" s="36" t="s">
        <v>29</v>
      </c>
      <c r="B24" s="29"/>
      <c r="C24" s="46"/>
      <c r="D24" s="24" t="s">
        <v>46</v>
      </c>
      <c r="E24" s="42"/>
    </row>
    <row r="25" spans="1:5" ht="12.75" customHeight="1" thickTop="1">
      <c r="A25" s="36"/>
      <c r="B25" s="29"/>
      <c r="C25" s="48"/>
      <c r="E25" s="28"/>
    </row>
    <row r="26" spans="1:5" ht="12.75" customHeight="1" thickBot="1">
      <c r="A26" s="35" t="s">
        <v>12</v>
      </c>
      <c r="B26" s="29"/>
      <c r="C26" s="48"/>
      <c r="E26" s="28"/>
    </row>
    <row r="27" spans="1:5" ht="12.75" customHeight="1" thickBot="1" thickTop="1">
      <c r="A27" s="36" t="s">
        <v>45</v>
      </c>
      <c r="B27" s="29"/>
      <c r="C27" s="46"/>
      <c r="D27" s="24" t="s">
        <v>46</v>
      </c>
      <c r="E27" s="43"/>
    </row>
    <row r="28" spans="1:5" ht="12.75" customHeight="1" thickBot="1" thickTop="1">
      <c r="A28" s="51" t="s">
        <v>74</v>
      </c>
      <c r="B28" s="29"/>
      <c r="C28" s="47"/>
      <c r="E28" s="43"/>
    </row>
    <row r="29" spans="1:5" ht="12.75" customHeight="1" thickBot="1" thickTop="1">
      <c r="A29" s="36" t="s">
        <v>30</v>
      </c>
      <c r="B29" s="29"/>
      <c r="C29" s="46"/>
      <c r="D29" s="24" t="s">
        <v>46</v>
      </c>
      <c r="E29" s="43"/>
    </row>
    <row r="30" spans="1:5" ht="12.75" customHeight="1" thickTop="1">
      <c r="A30" s="35"/>
      <c r="B30" s="29"/>
      <c r="C30" s="31"/>
      <c r="E30" s="28"/>
    </row>
    <row r="31" spans="1:5" ht="12.75" customHeight="1">
      <c r="A31" s="35" t="s">
        <v>7</v>
      </c>
      <c r="B31" s="32"/>
      <c r="C31" s="44">
        <f>rejtett!C54</f>
        <v>0</v>
      </c>
      <c r="D31" s="44"/>
      <c r="E31" s="41"/>
    </row>
    <row r="32" spans="1:5" ht="12.75" customHeight="1">
      <c r="A32" s="35"/>
      <c r="B32" s="32"/>
      <c r="C32" s="32"/>
      <c r="D32" s="35"/>
      <c r="E32" s="38"/>
    </row>
    <row r="33" spans="1:5" ht="12.75" customHeight="1">
      <c r="A33" s="35" t="s">
        <v>8</v>
      </c>
      <c r="B33" s="32"/>
      <c r="C33" s="44">
        <f>rejtett!C56</f>
        <v>0</v>
      </c>
      <c r="D33" s="44"/>
      <c r="E33" s="35"/>
    </row>
    <row r="34" spans="1:5" ht="23.25">
      <c r="A34" s="37" t="s">
        <v>51</v>
      </c>
      <c r="B34" s="32"/>
      <c r="C34" s="45">
        <f>C31-C33</f>
        <v>0</v>
      </c>
      <c r="D34" s="45"/>
      <c r="E34" s="45"/>
    </row>
    <row r="35" spans="1:5" ht="12.75" customHeight="1">
      <c r="A35" s="35"/>
      <c r="B35" s="32"/>
      <c r="C35" s="32"/>
      <c r="D35" s="35"/>
      <c r="E35" s="35"/>
    </row>
    <row r="36" spans="1:5" ht="12.75" customHeight="1">
      <c r="A36" s="35" t="s">
        <v>67</v>
      </c>
      <c r="B36" s="32"/>
      <c r="C36" s="44">
        <f>rejtett!C70</f>
        <v>0</v>
      </c>
      <c r="D36" s="44"/>
      <c r="E36" s="35"/>
    </row>
    <row r="37" spans="1:5" ht="12.75" customHeight="1">
      <c r="A37" s="35"/>
      <c r="B37" s="32"/>
      <c r="C37" s="32"/>
      <c r="D37" s="35"/>
      <c r="E37" s="35"/>
    </row>
    <row r="38" spans="1:5" ht="12.75" customHeight="1">
      <c r="A38" s="35" t="s">
        <v>68</v>
      </c>
      <c r="B38" s="32"/>
      <c r="C38" s="44">
        <f>rejtett!E70</f>
        <v>0</v>
      </c>
      <c r="D38" s="44"/>
      <c r="E38" s="35"/>
    </row>
    <row r="39" spans="1:5" ht="23.25">
      <c r="A39" s="37" t="s">
        <v>51</v>
      </c>
      <c r="B39" s="32"/>
      <c r="C39" s="45">
        <f>C36-C38</f>
        <v>0</v>
      </c>
      <c r="D39" s="45"/>
      <c r="E39" s="45"/>
    </row>
    <row r="40" spans="1:5" ht="23.25">
      <c r="A40" s="39" t="s">
        <v>52</v>
      </c>
      <c r="B40" s="39"/>
      <c r="C40" s="39"/>
      <c r="D40" s="39"/>
      <c r="E40" s="39"/>
    </row>
    <row r="42" ht="12.75">
      <c r="B42" s="33"/>
    </row>
  </sheetData>
  <sheetProtection password="F177" sheet="1"/>
  <mergeCells count="11">
    <mergeCell ref="C39:E39"/>
    <mergeCell ref="A40:E40"/>
    <mergeCell ref="E22:E24"/>
    <mergeCell ref="E27:E29"/>
    <mergeCell ref="C15:D15"/>
    <mergeCell ref="C17:D17"/>
    <mergeCell ref="C31:D31"/>
    <mergeCell ref="C33:D33"/>
    <mergeCell ref="C34:E34"/>
    <mergeCell ref="C36:D36"/>
    <mergeCell ref="C38:D38"/>
  </mergeCells>
  <conditionalFormatting sqref="E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&amp;C&amp;"Arial,Félkövér"&amp;12Műszakpótlék-számítás összehasonlítás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6.28125" style="0" customWidth="1"/>
    <col min="2" max="2" width="0.42578125" style="0" customWidth="1"/>
    <col min="3" max="3" width="12.7109375" style="0" hidden="1" customWidth="1"/>
    <col min="4" max="4" width="11.8515625" style="0" hidden="1" customWidth="1"/>
    <col min="5" max="5" width="7.8515625" style="0" hidden="1" customWidth="1"/>
    <col min="6" max="6" width="13.00390625" style="0" hidden="1" customWidth="1"/>
    <col min="7" max="7" width="9.8515625" style="0" hidden="1" customWidth="1"/>
    <col min="8" max="8" width="13.7109375" style="0" hidden="1" customWidth="1"/>
    <col min="9" max="9" width="8.140625" style="0" hidden="1" customWidth="1"/>
    <col min="10" max="10" width="12.421875" style="0" hidden="1" customWidth="1"/>
    <col min="11" max="11" width="5.28125" style="0" hidden="1" customWidth="1"/>
    <col min="12" max="12" width="12.00390625" style="0" hidden="1" customWidth="1"/>
    <col min="13" max="13" width="6.8515625" style="0" customWidth="1"/>
  </cols>
  <sheetData>
    <row r="1" ht="12.75">
      <c r="A1" t="s">
        <v>13</v>
      </c>
    </row>
    <row r="2" spans="8:11" ht="12.75">
      <c r="H2" t="s">
        <v>37</v>
      </c>
      <c r="J2" s="1">
        <f>J5+J7</f>
        <v>0</v>
      </c>
      <c r="K2" s="1">
        <f>K5+K7</f>
        <v>0</v>
      </c>
    </row>
    <row r="3" spans="4:11" ht="12.75">
      <c r="D3" t="s">
        <v>72</v>
      </c>
      <c r="E3">
        <f>'kezelő felület'!C13</f>
        <v>0</v>
      </c>
      <c r="J3" s="1">
        <f>IF(J2=0,J5,'kezelő felület'!B11)</f>
        <v>0.2</v>
      </c>
      <c r="K3" s="1">
        <f>IF(K2=0,K5,'kezelő felület'!C11)</f>
        <v>0.4</v>
      </c>
    </row>
    <row r="4" spans="8:11" ht="12.75">
      <c r="H4" t="s">
        <v>34</v>
      </c>
      <c r="J4" t="s">
        <v>35</v>
      </c>
      <c r="K4" t="s">
        <v>36</v>
      </c>
    </row>
    <row r="5" spans="1:11" ht="12.75">
      <c r="A5" t="s">
        <v>14</v>
      </c>
      <c r="F5">
        <v>174</v>
      </c>
      <c r="J5" s="1">
        <f>'kezelő felület'!E4</f>
        <v>0.2</v>
      </c>
      <c r="K5" s="1">
        <f>'kezelő felület'!E5</f>
        <v>0.4</v>
      </c>
    </row>
    <row r="6" spans="1:6" ht="12.75">
      <c r="A6" t="s">
        <v>15</v>
      </c>
      <c r="F6">
        <f>'kezelő felület'!C15/F5</f>
        <v>0</v>
      </c>
    </row>
    <row r="7" spans="10:11" ht="12.75">
      <c r="J7" s="1">
        <f>('kezelő felület'!B11-J5)</f>
        <v>-0.2</v>
      </c>
      <c r="K7" s="1">
        <f>'kezelő felület'!C11-K5</f>
        <v>-0.4</v>
      </c>
    </row>
    <row r="8" spans="1:8" ht="12.75">
      <c r="A8" t="s">
        <v>16</v>
      </c>
      <c r="E8" t="s">
        <v>17</v>
      </c>
      <c r="F8">
        <f>IF('kezelő felület'!C22&gt;0,'kezelő felület'!C22,0)</f>
        <v>0</v>
      </c>
      <c r="G8" s="40" t="s">
        <v>21</v>
      </c>
      <c r="H8">
        <f>IF(F8&gt;0,F8*F6*8*J3,F9*F6*4*J3)</f>
        <v>0</v>
      </c>
    </row>
    <row r="9" spans="1:7" ht="12.75">
      <c r="A9" t="s">
        <v>16</v>
      </c>
      <c r="E9" t="s">
        <v>18</v>
      </c>
      <c r="F9">
        <f>IF('kezelő felület'!C24&gt;0,'kezelő felület'!C24,0)</f>
        <v>0</v>
      </c>
      <c r="G9" s="40"/>
    </row>
    <row r="10" ht="12.75">
      <c r="G10" s="9"/>
    </row>
    <row r="11" spans="1:8" ht="12.75">
      <c r="A11" t="s">
        <v>19</v>
      </c>
      <c r="E11" t="s">
        <v>17</v>
      </c>
      <c r="F11">
        <f>IF('kezelő felület'!C27&gt;0,'kezelő felület'!C27,0)</f>
        <v>0</v>
      </c>
      <c r="G11" s="40" t="s">
        <v>22</v>
      </c>
      <c r="H11">
        <f>IF(F11&gt;0,F11*F6*8*K3,(F12*F6*8*K3)+(F6*F12*4*J3))</f>
        <v>0</v>
      </c>
    </row>
    <row r="12" spans="5:7" ht="12.75">
      <c r="E12" t="s">
        <v>18</v>
      </c>
      <c r="F12">
        <f>IF('kezelő felület'!C29&gt;0,'kezelő felület'!C29,0)</f>
        <v>0</v>
      </c>
      <c r="G12" s="40"/>
    </row>
    <row r="13" spans="6:10" ht="12.75">
      <c r="F13">
        <f>F9+F12</f>
        <v>0</v>
      </c>
      <c r="J13" t="str">
        <f>IF(E3=1,"Havibér","Órabér")</f>
        <v>Órabér</v>
      </c>
    </row>
    <row r="14" spans="6:10" ht="12.75">
      <c r="F14" t="s">
        <v>20</v>
      </c>
      <c r="H14">
        <f>SUM(H8:H12)</f>
        <v>0</v>
      </c>
      <c r="J14">
        <f>IF(H14=0,0,IF(C54&lt;107855,"Biztos, hogy kitöltöttél minden műszaknapot?",0))</f>
        <v>0</v>
      </c>
    </row>
    <row r="15" ht="12.75">
      <c r="J15" s="15" t="s">
        <v>73</v>
      </c>
    </row>
    <row r="16" spans="6:10" ht="12.75">
      <c r="F16" t="s">
        <v>23</v>
      </c>
      <c r="H16">
        <f>'kezelő felület'!C15+rejtett!H14</f>
        <v>0</v>
      </c>
      <c r="J16">
        <f>IF('kezelő felület'!C22&gt;0,'kezelő felület'!C22,0)</f>
        <v>0</v>
      </c>
    </row>
    <row r="17" ht="12.75">
      <c r="J17">
        <f>IF('kezelő felület'!C24&gt;0,'kezelő felület'!C24,0)</f>
        <v>0</v>
      </c>
    </row>
    <row r="18" spans="1:8" ht="12.75">
      <c r="A18" t="s">
        <v>38</v>
      </c>
      <c r="G18" t="s">
        <v>21</v>
      </c>
      <c r="H18">
        <f>IF(F8&gt;0,F8*F6*4*'kezelő felület'!C7,0)</f>
        <v>0</v>
      </c>
    </row>
    <row r="20" spans="7:8" ht="12.75">
      <c r="G20" t="s">
        <v>22</v>
      </c>
      <c r="H20">
        <f>IF(F11&gt;0,F11*F6*8*'kezelő felület'!C7,(F12*F6*12*'kezelő felület'!C7))</f>
        <v>0</v>
      </c>
    </row>
    <row r="22" spans="6:8" ht="12.75">
      <c r="F22" t="s">
        <v>20</v>
      </c>
      <c r="H22">
        <f>SUM(H18:H20)</f>
        <v>0</v>
      </c>
    </row>
    <row r="24" spans="6:8" ht="12.75">
      <c r="F24" t="s">
        <v>24</v>
      </c>
      <c r="H24">
        <f>'kezelő felület'!C15+rejtett!H22</f>
        <v>0</v>
      </c>
    </row>
    <row r="28" ht="12.75">
      <c r="H28" s="7"/>
    </row>
    <row r="29" spans="5:10" ht="12.75">
      <c r="E29" t="s">
        <v>25</v>
      </c>
      <c r="H29" s="7">
        <f>H14-H22</f>
        <v>0</v>
      </c>
      <c r="I29" t="s">
        <v>26</v>
      </c>
      <c r="J29" s="1" t="e">
        <f>H29/H14</f>
        <v>#DIV/0!</v>
      </c>
    </row>
    <row r="31" ht="12.75">
      <c r="J31" s="1" t="e">
        <f>H29/H16</f>
        <v>#DIV/0!</v>
      </c>
    </row>
    <row r="32" spans="5:7" ht="12.75">
      <c r="E32" s="2" t="s">
        <v>32</v>
      </c>
      <c r="G32" t="s">
        <v>33</v>
      </c>
    </row>
    <row r="33" spans="3:10" ht="12.75">
      <c r="C33" s="3" t="s">
        <v>31</v>
      </c>
      <c r="E33">
        <f>'kezelő felület'!C19+'kezelő felület'!C22+'kezelő felület'!C27</f>
        <v>0</v>
      </c>
      <c r="G33">
        <f>F9+F12</f>
        <v>0</v>
      </c>
      <c r="J33" s="1" t="e">
        <f>H29/H24</f>
        <v>#DIV/0!</v>
      </c>
    </row>
    <row r="34" spans="4:5" ht="12.75">
      <c r="D34" t="s">
        <v>28</v>
      </c>
      <c r="E34">
        <f>'kezelő felület'!C17</f>
        <v>0</v>
      </c>
    </row>
    <row r="35" spans="1:7" ht="12.75">
      <c r="A35" t="s">
        <v>27</v>
      </c>
      <c r="D35" s="10"/>
      <c r="G35" t="s">
        <v>21</v>
      </c>
    </row>
    <row r="36" spans="1:7" ht="12.75">
      <c r="A36" t="s">
        <v>16</v>
      </c>
      <c r="G36">
        <f>IF(E33&gt;0,F8*E34*8*J3,F9*E34*4*J3)</f>
        <v>0</v>
      </c>
    </row>
    <row r="38" ht="12.75">
      <c r="G38" t="s">
        <v>22</v>
      </c>
    </row>
    <row r="39" spans="1:7" ht="12.75">
      <c r="A39" t="s">
        <v>19</v>
      </c>
      <c r="G39">
        <f>IF(E33&gt;0,F8*E34*8*K3,(F9*E34*8*K3)+(F9*E34*4*J3))</f>
        <v>0</v>
      </c>
    </row>
    <row r="41" spans="6:7" ht="12.75">
      <c r="F41" t="s">
        <v>39</v>
      </c>
      <c r="G41">
        <f>G36+G39</f>
        <v>0</v>
      </c>
    </row>
    <row r="43" spans="6:7" ht="12.75">
      <c r="F43" s="10" t="s">
        <v>53</v>
      </c>
      <c r="G43">
        <f>F13*E34*12</f>
        <v>0</v>
      </c>
    </row>
    <row r="44" spans="4:7" ht="12.75">
      <c r="D44" s="1">
        <v>0.3</v>
      </c>
      <c r="E44" t="s">
        <v>40</v>
      </c>
      <c r="F44" t="s">
        <v>35</v>
      </c>
      <c r="G44" s="7">
        <f>IF(E33&gt;0,F8*E34*4*D44,0)</f>
        <v>0</v>
      </c>
    </row>
    <row r="45" ht="12.75">
      <c r="G45" s="7"/>
    </row>
    <row r="46" spans="6:7" ht="12.75">
      <c r="F46" t="s">
        <v>36</v>
      </c>
      <c r="G46" s="7">
        <f>IF(E33&gt;0,F8*E34*8*D44,(F9*E34*12*D44))</f>
        <v>0</v>
      </c>
    </row>
    <row r="47" ht="12.75">
      <c r="G47" s="7"/>
    </row>
    <row r="48" spans="6:7" ht="12.75">
      <c r="F48" t="s">
        <v>41</v>
      </c>
      <c r="G48" s="7">
        <f>SUM(G44:G46)</f>
        <v>0</v>
      </c>
    </row>
    <row r="49" ht="12.75">
      <c r="G49" s="7"/>
    </row>
    <row r="50" spans="5:7" ht="12.75">
      <c r="E50" t="s">
        <v>42</v>
      </c>
      <c r="G50" s="7">
        <f>IF(E33&gt;0,(E33*E34*8)+G41,G43+G41)</f>
        <v>0</v>
      </c>
    </row>
    <row r="51" spans="5:7" ht="12.75">
      <c r="E51" t="s">
        <v>40</v>
      </c>
      <c r="G51" s="7">
        <f>IF(E33&gt;0,(E33*E34*8)+G48,G43+G48)</f>
        <v>0</v>
      </c>
    </row>
    <row r="52" ht="12.75">
      <c r="G52" s="7"/>
    </row>
    <row r="54" spans="1:7" ht="12.75">
      <c r="A54" s="4" t="s">
        <v>7</v>
      </c>
      <c r="B54" s="5"/>
      <c r="C54" s="6">
        <f>IF(E3&gt;0,H16,G50)</f>
        <v>0</v>
      </c>
      <c r="G54" s="11"/>
    </row>
    <row r="55" spans="1:3" ht="12.75">
      <c r="A55" s="4"/>
      <c r="B55" s="5"/>
      <c r="C55" s="5"/>
    </row>
    <row r="56" spans="1:3" ht="12.75">
      <c r="A56" s="4" t="s">
        <v>8</v>
      </c>
      <c r="B56" s="5"/>
      <c r="C56" s="6">
        <f>IF(E3&gt;0,H24,G51)</f>
        <v>0</v>
      </c>
    </row>
    <row r="57" spans="1:7" ht="12.75">
      <c r="A57" s="4"/>
      <c r="B57" s="5"/>
      <c r="C57" s="5"/>
      <c r="G57" s="15" t="s">
        <v>63</v>
      </c>
    </row>
    <row r="58" spans="1:8" ht="12.75">
      <c r="A58" s="4"/>
      <c r="B58" s="5"/>
      <c r="C58" s="8" t="s">
        <v>42</v>
      </c>
      <c r="E58" s="8" t="s">
        <v>40</v>
      </c>
      <c r="G58" s="8" t="s">
        <v>42</v>
      </c>
      <c r="H58" s="8" t="s">
        <v>40</v>
      </c>
    </row>
    <row r="59" spans="1:12" ht="12.75">
      <c r="A59" t="s">
        <v>56</v>
      </c>
      <c r="B59" s="12"/>
      <c r="C59" s="13">
        <f>C54</f>
        <v>0</v>
      </c>
      <c r="E59" s="14">
        <f>C56</f>
        <v>0</v>
      </c>
      <c r="G59" s="14">
        <f>C59*0.8%</f>
        <v>0</v>
      </c>
      <c r="H59" s="14">
        <f>E59*0.8%</f>
        <v>0</v>
      </c>
      <c r="J59" s="13">
        <f>C59-G59</f>
        <v>0</v>
      </c>
      <c r="L59" s="14">
        <f>E59-H59</f>
        <v>0</v>
      </c>
    </row>
    <row r="60" spans="2:3" ht="12.75">
      <c r="B60" s="12"/>
      <c r="C60" s="13"/>
    </row>
    <row r="61" spans="1:10" ht="12.75">
      <c r="A61" t="s">
        <v>57</v>
      </c>
      <c r="B61" s="12">
        <v>0.1</v>
      </c>
      <c r="C61" s="13">
        <f>$C$59*B61</f>
        <v>0</v>
      </c>
      <c r="D61" s="13"/>
      <c r="E61" s="13">
        <f>$E$59*B61</f>
        <v>0</v>
      </c>
      <c r="J61" s="13">
        <f>$C$59*B61</f>
        <v>0</v>
      </c>
    </row>
    <row r="62" spans="1:10" ht="12.75">
      <c r="A62" t="s">
        <v>58</v>
      </c>
      <c r="B62" s="12">
        <v>0.04</v>
      </c>
      <c r="C62" s="13">
        <f>$C$59*B62</f>
        <v>0</v>
      </c>
      <c r="D62" s="13"/>
      <c r="E62" s="13">
        <f>$E$59*B62</f>
        <v>0</v>
      </c>
      <c r="J62" s="13">
        <f>$C$59*B62</f>
        <v>0</v>
      </c>
    </row>
    <row r="63" spans="1:10" ht="12.75">
      <c r="A63" t="s">
        <v>59</v>
      </c>
      <c r="B63" s="12">
        <v>0.03</v>
      </c>
      <c r="C63" s="13">
        <f>$C$59*B63</f>
        <v>0</v>
      </c>
      <c r="D63" s="13"/>
      <c r="E63" s="13">
        <f>$E$59*B63</f>
        <v>0</v>
      </c>
      <c r="J63" s="13">
        <f>$C$59*B63</f>
        <v>0</v>
      </c>
    </row>
    <row r="64" spans="1:10" ht="12.75">
      <c r="A64" t="s">
        <v>60</v>
      </c>
      <c r="B64" s="12">
        <v>0.015</v>
      </c>
      <c r="C64" s="13">
        <f>$C$59*B64</f>
        <v>0</v>
      </c>
      <c r="D64" s="13"/>
      <c r="E64" s="13">
        <f>$E$59*B64</f>
        <v>0</v>
      </c>
      <c r="J64" s="13">
        <f>$C$59*B64</f>
        <v>0</v>
      </c>
    </row>
    <row r="65" spans="1:10" ht="12.75">
      <c r="A65" t="s">
        <v>61</v>
      </c>
      <c r="B65" s="12">
        <v>0.16</v>
      </c>
      <c r="C65" s="13">
        <f>IF(C54&lt;202000,$C$59*B65,((202000*16%)+((C54-202000)*1.27)*16%))</f>
        <v>0</v>
      </c>
      <c r="D65" s="13"/>
      <c r="E65" s="13">
        <f>IF(E56&lt;202000,$E$59*B65,((202000*16%)+((E56-202000)*1.27)*16%))</f>
        <v>0</v>
      </c>
      <c r="J65" s="16">
        <f>IF(C54&lt;202000,($C$59-G59)*B65,((202000*16%)+(((C54-G59)-202000)*1.27)*16%))</f>
        <v>0</v>
      </c>
    </row>
    <row r="66" spans="1:10" ht="12.75">
      <c r="A66" t="s">
        <v>62</v>
      </c>
      <c r="B66" s="12"/>
      <c r="C66" s="13">
        <f>SUM(C61:C65)</f>
        <v>0</v>
      </c>
      <c r="D66" s="13"/>
      <c r="E66" s="13">
        <f>SUM(E61:E65)</f>
        <v>0</v>
      </c>
      <c r="J66" s="13">
        <f>SUM(J61:J65)</f>
        <v>0</v>
      </c>
    </row>
    <row r="67" spans="2:3" ht="12.75">
      <c r="B67" s="12"/>
      <c r="C67" s="13"/>
    </row>
    <row r="68" spans="1:10" ht="12.75">
      <c r="A68" s="15" t="s">
        <v>64</v>
      </c>
      <c r="C68" s="14">
        <f>C66+G59</f>
        <v>0</v>
      </c>
      <c r="E68" s="14">
        <f>E66+H59</f>
        <v>0</v>
      </c>
      <c r="J68" s="13">
        <f>C65-J65</f>
        <v>0</v>
      </c>
    </row>
    <row r="69" ht="12.75">
      <c r="J69" s="13"/>
    </row>
    <row r="70" spans="1:5" ht="12.75">
      <c r="A70" s="15" t="s">
        <v>65</v>
      </c>
      <c r="C70" s="13">
        <f>C59-C66</f>
        <v>0</v>
      </c>
      <c r="E70" s="14">
        <f>E59-E66</f>
        <v>0</v>
      </c>
    </row>
    <row r="71" spans="1:3" ht="12.75">
      <c r="A71" s="15" t="s">
        <v>66</v>
      </c>
      <c r="C71" s="13">
        <f>(C59-C68)+J68</f>
        <v>0</v>
      </c>
    </row>
    <row r="73" spans="1:3" ht="12.75">
      <c r="A73" s="15" t="s">
        <v>69</v>
      </c>
      <c r="C73" s="13">
        <f>G59-J68</f>
        <v>0</v>
      </c>
    </row>
    <row r="75" ht="12.75">
      <c r="C75" s="12" t="e">
        <f>C73/C59</f>
        <v>#DIV/0!</v>
      </c>
    </row>
    <row r="76" spans="1:7" ht="12.75">
      <c r="A76" s="15" t="s">
        <v>70</v>
      </c>
      <c r="C76" s="13">
        <f>J68*12</f>
        <v>0</v>
      </c>
      <c r="G76" s="13"/>
    </row>
    <row r="78" ht="12.75">
      <c r="G78" s="13">
        <f aca="true" t="shared" si="0" ref="G78:G83">C61-E61</f>
        <v>0</v>
      </c>
    </row>
    <row r="79" ht="12.75">
      <c r="G79" s="13">
        <f t="shared" si="0"/>
        <v>0</v>
      </c>
    </row>
    <row r="80" ht="12.75">
      <c r="G80" s="13">
        <f t="shared" si="0"/>
        <v>0</v>
      </c>
    </row>
    <row r="81" ht="12.75">
      <c r="G81" s="13">
        <f t="shared" si="0"/>
        <v>0</v>
      </c>
    </row>
    <row r="82" ht="12.75">
      <c r="G82" s="13">
        <f t="shared" si="0"/>
        <v>0</v>
      </c>
    </row>
    <row r="83" ht="12.75">
      <c r="G83" s="13">
        <f t="shared" si="0"/>
        <v>0</v>
      </c>
    </row>
  </sheetData>
  <sheetProtection password="F177" sheet="1"/>
  <mergeCells count="2">
    <mergeCell ref="G8:G9"/>
    <mergeCell ref="G11:G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Cseh Ákos Cseh Péter</dc:creator>
  <cp:keywords/>
  <dc:description/>
  <cp:lastModifiedBy>Cseh János</cp:lastModifiedBy>
  <cp:lastPrinted>2012-02-05T07:40:42Z</cp:lastPrinted>
  <dcterms:created xsi:type="dcterms:W3CDTF">2012-01-28T10:00:20Z</dcterms:created>
  <dcterms:modified xsi:type="dcterms:W3CDTF">2012-02-05T08:04:01Z</dcterms:modified>
  <cp:category/>
  <cp:version/>
  <cp:contentType/>
  <cp:contentStatus/>
</cp:coreProperties>
</file>