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bér-nyugdij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<sst xmlns="http://schemas.openxmlformats.org/spreadsheetml/2006/main" count="101" uniqueCount="33">
  <si>
    <t>%</t>
  </si>
  <si>
    <t>© Angyal József okleveles adószakértő</t>
  </si>
  <si>
    <t>Havi munkabér összege</t>
  </si>
  <si>
    <t>Kedvezményezett eltartottak (gyermekek) száma</t>
  </si>
  <si>
    <t>Fő</t>
  </si>
  <si>
    <t>Éves adóalap</t>
  </si>
  <si>
    <t>Adóterhet nem viselő járandóság adója                                 -</t>
  </si>
  <si>
    <t>Eltartottak száma (családi pótlék számításnál figyelmebe vett)</t>
  </si>
  <si>
    <t>Fizetendő adó</t>
  </si>
  <si>
    <t>Munkavállalót terhelő járulékok</t>
  </si>
  <si>
    <t>Munkaerő-piaci járulék (1,5%)</t>
  </si>
  <si>
    <t>Adójóváírás                                                                                          -</t>
  </si>
  <si>
    <t>Családi kedvezmény                                                                        -</t>
  </si>
  <si>
    <t>Nettó bér kifizetés</t>
  </si>
  <si>
    <t>Természetbeni Egészségbiztosítási járulék (4%)</t>
  </si>
  <si>
    <t>Pénzbeli Egészségbiztosítási járulék (2%)</t>
  </si>
  <si>
    <t>Számított havi SZJA</t>
  </si>
  <si>
    <t>Havi nem bérjövedelem</t>
  </si>
  <si>
    <t>A kifizetést terhelő adók, járulékok</t>
  </si>
  <si>
    <t>Igen</t>
  </si>
  <si>
    <t>Átlagos személyi jövedelemadó kulcs</t>
  </si>
  <si>
    <t>Ft</t>
  </si>
  <si>
    <t>Nettó bér növekedés 2010-hez képest ----------&gt;&gt;&gt;</t>
  </si>
  <si>
    <t>www.venusz-szoftver.hu</t>
  </si>
  <si>
    <t>Havi nyugdíj összege</t>
  </si>
  <si>
    <t>Nettó jövedelem kalkulátor 2010-2013</t>
  </si>
  <si>
    <t>Csak a „zöld” színnel jelzett mezőket kell kitölteni, a többit számolja a kalkulátor.</t>
  </si>
  <si>
    <r>
      <t xml:space="preserve">A </t>
    </r>
    <r>
      <rPr>
        <b/>
        <sz val="11"/>
        <color indexed="8"/>
        <rFont val="Calibri"/>
        <family val="2"/>
      </rPr>
      <t>kedvezményezett eltartottak száma:</t>
    </r>
    <r>
      <rPr>
        <sz val="11"/>
        <color indexed="8"/>
        <rFont val="Calibri"/>
        <family val="2"/>
      </rPr>
      <t xml:space="preserve"> akik után családi pótlékot kapunk.</t>
    </r>
  </si>
  <si>
    <t xml:space="preserve">Például valakinek 3 gyermeke van. Ebből kettő főiskolán tanul, 1 pedig középiskolás. Akkor a gyerekkedvezmény szempontjából a szülő </t>
  </si>
  <si>
    <t>3 gyerekesnek minősül, de csak 1 gyerek (kedvezményezett eltartott) után kap gyerekkedvezményt. Tehát az eltartottak mezőben mindig nagyobb vagy</t>
  </si>
  <si>
    <t>egyenlő értéket írni, mint a kedvezményezett eltartott mezőbe. Mindkét mezőt ki kell tölteni, ha gyerekkedvezményt akarunk számolni.</t>
  </si>
  <si>
    <r>
      <rPr>
        <b/>
        <sz val="11"/>
        <color indexed="8"/>
        <rFont val="Calibri"/>
        <family val="2"/>
      </rPr>
      <t>Eltartottak száma</t>
    </r>
    <r>
      <rPr>
        <sz val="11"/>
        <color theme="1"/>
        <rFont val="Calibri"/>
        <family val="2"/>
      </rPr>
      <t>:  be kell számítani azokat a főiskolán, egyetemen tanuló eltartottakat is, akiknek nincs önálló jövedelmük.</t>
    </r>
  </si>
  <si>
    <t>Nyugdíjjárulék (9,5%/10%/10%/10%)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</si>
</sst>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sz val="11"/>
      <color indexed="13"/>
      <name val="Calibri"/>
      <family val="2"/>
    </font>
    <font>
      <b/>
      <sz val="12"/>
      <color indexed="13"/>
      <name val="Calibri"/>
      <family val="2"/>
    </font>
    <font>
      <b/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9"/>
      <color indexed="53"/>
      <name val="Tahoma"/>
      <family val="2"/>
    </font>
    <font>
      <u val="single"/>
      <sz val="10"/>
      <color indexed="8"/>
      <name val="Calibri"/>
      <family val="2"/>
    </font>
    <font>
      <sz val="8"/>
      <name val="Calibri"/>
      <family val="2"/>
    </font>
    <font>
      <b/>
      <u val="single"/>
      <sz val="12"/>
      <color indexed="13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13"/>
      <name val="Times New Roman"/>
      <family val="1"/>
    </font>
    <font>
      <sz val="11"/>
      <color indexed="13"/>
      <name val="Times New Roman"/>
      <family val="1"/>
    </font>
    <font>
      <b/>
      <sz val="11"/>
      <color indexed="13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56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3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sz val="7"/>
      <color indexed="8"/>
      <name val="Arial"/>
      <family val="2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sz val="7"/>
      <color theme="1"/>
      <name val="Arial"/>
      <family val="2"/>
    </font>
    <font>
      <u val="single"/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hair"/>
      <right/>
      <top style="medium"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/>
      <right/>
      <top/>
      <bottom style="medium"/>
    </border>
    <border>
      <left style="hair"/>
      <right/>
      <top/>
      <bottom style="medium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1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0" fontId="5" fillId="34" borderId="12" xfId="0" applyFont="1" applyFill="1" applyBorder="1" applyAlignment="1">
      <alignment/>
    </xf>
    <xf numFmtId="0" fontId="6" fillId="34" borderId="0" xfId="0" applyFont="1" applyFill="1" applyAlignment="1">
      <alignment/>
    </xf>
    <xf numFmtId="3" fontId="0" fillId="33" borderId="0" xfId="0" applyNumberForma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3" fillId="34" borderId="13" xfId="0" applyFont="1" applyFill="1" applyBorder="1" applyAlignment="1">
      <alignment horizontal="left"/>
    </xf>
    <xf numFmtId="0" fontId="14" fillId="34" borderId="14" xfId="0" applyFont="1" applyFill="1" applyBorder="1" applyAlignment="1">
      <alignment/>
    </xf>
    <xf numFmtId="0" fontId="15" fillId="34" borderId="13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7" fillId="33" borderId="15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3" fontId="18" fillId="35" borderId="16" xfId="0" applyNumberFormat="1" applyFont="1" applyFill="1" applyBorder="1" applyAlignment="1" applyProtection="1">
      <alignment/>
      <protection locked="0"/>
    </xf>
    <xf numFmtId="3" fontId="18" fillId="36" borderId="16" xfId="0" applyNumberFormat="1" applyFont="1" applyFill="1" applyBorder="1" applyAlignment="1" applyProtection="1">
      <alignment/>
      <protection/>
    </xf>
    <xf numFmtId="3" fontId="18" fillId="35" borderId="17" xfId="0" applyNumberFormat="1" applyFont="1" applyFill="1" applyBorder="1" applyAlignment="1" applyProtection="1">
      <alignment/>
      <protection locked="0"/>
    </xf>
    <xf numFmtId="3" fontId="18" fillId="37" borderId="16" xfId="0" applyNumberFormat="1" applyFont="1" applyFill="1" applyBorder="1" applyAlignment="1" applyProtection="1">
      <alignment/>
      <protection/>
    </xf>
    <xf numFmtId="3" fontId="18" fillId="36" borderId="17" xfId="0" applyNumberFormat="1" applyFont="1" applyFill="1" applyBorder="1" applyAlignment="1" applyProtection="1">
      <alignment/>
      <protection/>
    </xf>
    <xf numFmtId="0" fontId="17" fillId="33" borderId="15" xfId="0" applyFont="1" applyFill="1" applyBorder="1" applyAlignment="1" applyProtection="1">
      <alignment/>
      <protection/>
    </xf>
    <xf numFmtId="0" fontId="19" fillId="33" borderId="15" xfId="0" applyFont="1" applyFill="1" applyBorder="1" applyAlignment="1" applyProtection="1">
      <alignment/>
      <protection/>
    </xf>
    <xf numFmtId="0" fontId="20" fillId="33" borderId="0" xfId="0" applyFont="1" applyFill="1" applyBorder="1" applyAlignment="1">
      <alignment/>
    </xf>
    <xf numFmtId="0" fontId="17" fillId="33" borderId="18" xfId="0" applyFont="1" applyFill="1" applyBorder="1" applyAlignment="1">
      <alignment/>
    </xf>
    <xf numFmtId="0" fontId="18" fillId="33" borderId="19" xfId="0" applyFont="1" applyFill="1" applyBorder="1" applyAlignment="1">
      <alignment horizontal="center"/>
    </xf>
    <xf numFmtId="0" fontId="16" fillId="34" borderId="13" xfId="0" applyFont="1" applyFill="1" applyBorder="1" applyAlignment="1">
      <alignment horizontal="left"/>
    </xf>
    <xf numFmtId="0" fontId="15" fillId="34" borderId="14" xfId="0" applyFont="1" applyFill="1" applyBorder="1" applyAlignment="1">
      <alignment/>
    </xf>
    <xf numFmtId="0" fontId="21" fillId="33" borderId="0" xfId="0" applyFont="1" applyFill="1" applyBorder="1" applyAlignment="1">
      <alignment horizontal="center"/>
    </xf>
    <xf numFmtId="3" fontId="17" fillId="36" borderId="17" xfId="0" applyNumberFormat="1" applyFont="1" applyFill="1" applyBorder="1" applyAlignment="1">
      <alignment/>
    </xf>
    <xf numFmtId="0" fontId="17" fillId="0" borderId="0" xfId="0" applyFont="1" applyAlignment="1">
      <alignment/>
    </xf>
    <xf numFmtId="3" fontId="17" fillId="36" borderId="16" xfId="0" applyNumberFormat="1" applyFont="1" applyFill="1" applyBorder="1" applyAlignment="1">
      <alignment/>
    </xf>
    <xf numFmtId="0" fontId="17" fillId="33" borderId="0" xfId="0" applyFont="1" applyFill="1" applyAlignment="1">
      <alignment/>
    </xf>
    <xf numFmtId="3" fontId="17" fillId="37" borderId="17" xfId="0" applyNumberFormat="1" applyFont="1" applyFill="1" applyBorder="1" applyAlignment="1">
      <alignment/>
    </xf>
    <xf numFmtId="0" fontId="18" fillId="33" borderId="0" xfId="0" applyFont="1" applyFill="1" applyAlignment="1">
      <alignment/>
    </xf>
    <xf numFmtId="3" fontId="18" fillId="36" borderId="20" xfId="0" applyNumberFormat="1" applyFont="1" applyFill="1" applyBorder="1" applyAlignment="1">
      <alignment/>
    </xf>
    <xf numFmtId="3" fontId="17" fillId="36" borderId="21" xfId="0" applyNumberFormat="1" applyFont="1" applyFill="1" applyBorder="1" applyAlignment="1">
      <alignment/>
    </xf>
    <xf numFmtId="0" fontId="22" fillId="33" borderId="0" xfId="0" applyFont="1" applyFill="1" applyBorder="1" applyAlignment="1">
      <alignment/>
    </xf>
    <xf numFmtId="3" fontId="17" fillId="36" borderId="20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3" fontId="18" fillId="38" borderId="21" xfId="0" applyNumberFormat="1" applyFont="1" applyFill="1" applyBorder="1" applyAlignment="1">
      <alignment/>
    </xf>
    <xf numFmtId="0" fontId="23" fillId="33" borderId="0" xfId="0" applyFont="1" applyFill="1" applyBorder="1" applyAlignment="1">
      <alignment/>
    </xf>
    <xf numFmtId="3" fontId="16" fillId="39" borderId="22" xfId="0" applyNumberFormat="1" applyFont="1" applyFill="1" applyBorder="1" applyAlignment="1">
      <alignment/>
    </xf>
    <xf numFmtId="0" fontId="20" fillId="33" borderId="18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25" fillId="34" borderId="13" xfId="0" applyFont="1" applyFill="1" applyBorder="1" applyAlignment="1">
      <alignment/>
    </xf>
    <xf numFmtId="0" fontId="18" fillId="33" borderId="18" xfId="0" applyFont="1" applyFill="1" applyBorder="1" applyAlignment="1">
      <alignment/>
    </xf>
    <xf numFmtId="164" fontId="18" fillId="36" borderId="23" xfId="0" applyNumberFormat="1" applyFont="1" applyFill="1" applyBorder="1" applyAlignment="1">
      <alignment/>
    </xf>
    <xf numFmtId="0" fontId="12" fillId="34" borderId="0" xfId="0" applyFont="1" applyFill="1" applyAlignment="1">
      <alignment vertical="justify"/>
    </xf>
    <xf numFmtId="0" fontId="19" fillId="33" borderId="15" xfId="0" applyFont="1" applyFill="1" applyBorder="1" applyAlignment="1" applyProtection="1">
      <alignment/>
      <protection locked="0"/>
    </xf>
    <xf numFmtId="0" fontId="62" fillId="0" borderId="0" xfId="0" applyFont="1" applyAlignment="1">
      <alignment/>
    </xf>
    <xf numFmtId="0" fontId="62" fillId="0" borderId="0" xfId="0" applyFont="1" applyAlignment="1">
      <alignment wrapText="1"/>
    </xf>
    <xf numFmtId="0" fontId="62" fillId="40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8" fillId="33" borderId="0" xfId="0" applyNumberFormat="1" applyFont="1" applyFill="1" applyBorder="1" applyAlignment="1">
      <alignment horizontal="left"/>
    </xf>
    <xf numFmtId="0" fontId="63" fillId="33" borderId="0" xfId="0" applyNumberFormat="1" applyFont="1" applyFill="1" applyBorder="1" applyAlignment="1">
      <alignment horizontal="left"/>
    </xf>
    <xf numFmtId="0" fontId="28" fillId="33" borderId="0" xfId="0" applyFont="1" applyFill="1" applyBorder="1" applyAlignment="1">
      <alignment horizontal="left"/>
    </xf>
    <xf numFmtId="0" fontId="64" fillId="0" borderId="0" xfId="0" applyFont="1" applyAlignment="1">
      <alignment horizontal="left"/>
    </xf>
    <xf numFmtId="0" fontId="12" fillId="34" borderId="13" xfId="43" applyFont="1" applyFill="1" applyBorder="1" applyAlignment="1" applyProtection="1">
      <alignment vertical="justify"/>
      <protection/>
    </xf>
    <xf numFmtId="0" fontId="0" fillId="0" borderId="13" xfId="0" applyBorder="1" applyAlignment="1">
      <alignment vertical="justify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enusz-szoftver.h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2.140625" style="0" customWidth="1"/>
    <col min="2" max="2" width="0.9921875" style="0" customWidth="1"/>
    <col min="3" max="3" width="46.8515625" style="0" customWidth="1"/>
    <col min="4" max="4" width="10.8515625" style="0" customWidth="1"/>
    <col min="5" max="5" width="3.140625" style="0" customWidth="1"/>
    <col min="6" max="6" width="10.8515625" style="19" customWidth="1"/>
    <col min="7" max="7" width="3.28125" style="0" customWidth="1"/>
    <col min="8" max="8" width="10.8515625" style="0" customWidth="1"/>
    <col min="9" max="9" width="2.8515625" style="0" customWidth="1"/>
    <col min="10" max="10" width="10.8515625" style="0" customWidth="1"/>
    <col min="11" max="11" width="2.7109375" style="0" customWidth="1"/>
    <col min="12" max="12" width="2.421875" style="0" customWidth="1"/>
    <col min="13" max="13" width="26.28125" style="0" customWidth="1"/>
  </cols>
  <sheetData>
    <row r="1" spans="1:19" ht="15.75" customHeight="1">
      <c r="A1" s="7"/>
      <c r="B1" s="8"/>
      <c r="C1" s="20" t="s">
        <v>25</v>
      </c>
      <c r="D1" s="21">
        <v>2010</v>
      </c>
      <c r="E1" s="22"/>
      <c r="F1" s="21">
        <v>2011</v>
      </c>
      <c r="G1" s="22"/>
      <c r="H1" s="21">
        <v>2012</v>
      </c>
      <c r="I1" s="22"/>
      <c r="J1" s="21">
        <v>2013</v>
      </c>
      <c r="K1" s="22"/>
      <c r="L1" s="7"/>
      <c r="M1" s="62"/>
      <c r="N1" s="1"/>
      <c r="O1" s="1"/>
      <c r="P1" s="1"/>
      <c r="Q1" s="1"/>
      <c r="R1" s="1"/>
      <c r="S1" s="1"/>
    </row>
    <row r="2" spans="1:19" ht="6" customHeight="1">
      <c r="A2" s="6"/>
      <c r="B2" s="3"/>
      <c r="C2" s="23"/>
      <c r="D2" s="24"/>
      <c r="E2" s="23"/>
      <c r="F2" s="24"/>
      <c r="G2" s="23"/>
      <c r="H2" s="24"/>
      <c r="I2" s="23"/>
      <c r="J2" s="24"/>
      <c r="K2" s="23"/>
      <c r="L2" s="6"/>
      <c r="M2" s="63"/>
      <c r="N2" s="1"/>
      <c r="O2" s="1"/>
      <c r="P2" s="1"/>
      <c r="Q2" s="1"/>
      <c r="R2" s="1"/>
      <c r="S2" s="1"/>
    </row>
    <row r="3" spans="1:19" ht="15.75">
      <c r="A3" s="6"/>
      <c r="B3" s="3"/>
      <c r="C3" s="25" t="s">
        <v>2</v>
      </c>
      <c r="D3" s="26">
        <v>300000</v>
      </c>
      <c r="E3" s="54" t="s">
        <v>21</v>
      </c>
      <c r="F3" s="27">
        <f>D3</f>
        <v>300000</v>
      </c>
      <c r="G3" s="54" t="s">
        <v>21</v>
      </c>
      <c r="H3" s="27">
        <f>F3</f>
        <v>300000</v>
      </c>
      <c r="I3" s="54" t="s">
        <v>21</v>
      </c>
      <c r="J3" s="27">
        <f>H3</f>
        <v>300000</v>
      </c>
      <c r="K3" s="54" t="s">
        <v>21</v>
      </c>
      <c r="L3" s="6"/>
      <c r="M3" s="63"/>
      <c r="N3" s="1"/>
      <c r="O3" s="1"/>
      <c r="P3" s="1"/>
      <c r="Q3" s="1"/>
      <c r="R3" s="1"/>
      <c r="S3" s="1"/>
    </row>
    <row r="4" spans="1:19" ht="15.75">
      <c r="A4" s="6"/>
      <c r="B4" s="3"/>
      <c r="C4" s="25" t="s">
        <v>24</v>
      </c>
      <c r="D4" s="28"/>
      <c r="E4" s="55" t="s">
        <v>21</v>
      </c>
      <c r="F4" s="29"/>
      <c r="G4" s="55" t="s">
        <v>21</v>
      </c>
      <c r="H4" s="29"/>
      <c r="I4" s="55" t="s">
        <v>21</v>
      </c>
      <c r="J4" s="29"/>
      <c r="K4" s="55" t="s">
        <v>21</v>
      </c>
      <c r="L4" s="6"/>
      <c r="M4" s="61"/>
      <c r="N4" s="1"/>
      <c r="O4" s="1"/>
      <c r="P4" s="1"/>
      <c r="Q4" s="1"/>
      <c r="R4" s="1"/>
      <c r="S4" s="1"/>
    </row>
    <row r="5" spans="1:19" ht="15" customHeight="1">
      <c r="A5" s="6"/>
      <c r="B5" s="3"/>
      <c r="C5" s="25" t="s">
        <v>17</v>
      </c>
      <c r="D5" s="28"/>
      <c r="E5" s="55" t="s">
        <v>21</v>
      </c>
      <c r="F5" s="30">
        <f>D5</f>
        <v>0</v>
      </c>
      <c r="G5" s="55" t="s">
        <v>21</v>
      </c>
      <c r="H5" s="30">
        <f>F5</f>
        <v>0</v>
      </c>
      <c r="I5" s="55" t="s">
        <v>21</v>
      </c>
      <c r="J5" s="30">
        <f>H5</f>
        <v>0</v>
      </c>
      <c r="K5" s="55" t="s">
        <v>21</v>
      </c>
      <c r="L5" s="6"/>
      <c r="M5" s="2"/>
      <c r="N5" s="1"/>
      <c r="O5" s="1"/>
      <c r="P5" s="1"/>
      <c r="Q5" s="1"/>
      <c r="R5" s="1"/>
      <c r="S5" s="1"/>
    </row>
    <row r="6" spans="1:19" ht="5.25" customHeight="1">
      <c r="A6" s="6"/>
      <c r="B6" s="3"/>
      <c r="C6" s="23"/>
      <c r="D6" s="60"/>
      <c r="E6" s="33"/>
      <c r="F6" s="31"/>
      <c r="G6" s="33"/>
      <c r="H6" s="32"/>
      <c r="I6" s="33"/>
      <c r="J6" s="32"/>
      <c r="K6" s="33"/>
      <c r="L6" s="6"/>
      <c r="M6" s="2"/>
      <c r="N6" s="1"/>
      <c r="O6" s="1"/>
      <c r="P6" s="1"/>
      <c r="Q6" s="1"/>
      <c r="R6" s="1"/>
      <c r="S6" s="1"/>
    </row>
    <row r="7" spans="1:19" ht="15">
      <c r="A7" s="6"/>
      <c r="B7" s="3"/>
      <c r="C7" s="23" t="s">
        <v>3</v>
      </c>
      <c r="D7" s="26"/>
      <c r="E7" s="55" t="s">
        <v>4</v>
      </c>
      <c r="F7" s="27">
        <f>D7</f>
        <v>0</v>
      </c>
      <c r="G7" s="55" t="s">
        <v>4</v>
      </c>
      <c r="H7" s="27">
        <f>F7</f>
        <v>0</v>
      </c>
      <c r="I7" s="55" t="s">
        <v>4</v>
      </c>
      <c r="J7" s="27">
        <f>H7</f>
        <v>0</v>
      </c>
      <c r="K7" s="55" t="s">
        <v>4</v>
      </c>
      <c r="L7" s="6"/>
      <c r="M7" s="2"/>
      <c r="N7" s="1"/>
      <c r="O7" s="1"/>
      <c r="P7" s="1"/>
      <c r="Q7" s="1"/>
      <c r="R7" s="1"/>
      <c r="S7" s="1"/>
    </row>
    <row r="8" spans="1:21" ht="15">
      <c r="A8" s="6"/>
      <c r="B8" s="3"/>
      <c r="C8" s="33" t="s">
        <v>7</v>
      </c>
      <c r="D8" s="28"/>
      <c r="E8" s="55" t="s">
        <v>4</v>
      </c>
      <c r="F8" s="27">
        <f>D8</f>
        <v>0</v>
      </c>
      <c r="G8" s="55" t="s">
        <v>4</v>
      </c>
      <c r="H8" s="27">
        <f>F8</f>
        <v>0</v>
      </c>
      <c r="I8" s="55" t="s">
        <v>4</v>
      </c>
      <c r="J8" s="27">
        <f>H8</f>
        <v>0</v>
      </c>
      <c r="K8" s="55" t="s">
        <v>4</v>
      </c>
      <c r="L8" s="6"/>
      <c r="M8" s="2"/>
      <c r="N8" s="1"/>
      <c r="O8" s="1"/>
      <c r="P8" s="1"/>
      <c r="Q8" s="1"/>
      <c r="R8" s="1"/>
      <c r="S8" s="1"/>
      <c r="U8" t="s">
        <v>19</v>
      </c>
    </row>
    <row r="9" spans="1:19" ht="6" customHeight="1" thickBot="1">
      <c r="A9" s="6"/>
      <c r="B9" s="4"/>
      <c r="C9" s="34"/>
      <c r="D9" s="35"/>
      <c r="E9" s="53"/>
      <c r="F9" s="35"/>
      <c r="G9" s="53"/>
      <c r="H9" s="35"/>
      <c r="I9" s="53"/>
      <c r="J9" s="35"/>
      <c r="K9" s="53"/>
      <c r="L9" s="6"/>
      <c r="M9" s="2"/>
      <c r="N9" s="1"/>
      <c r="O9" s="1"/>
      <c r="P9" s="1"/>
      <c r="Q9" s="1"/>
      <c r="R9" s="1"/>
      <c r="S9" s="1"/>
    </row>
    <row r="10" spans="1:19" ht="13.5" customHeight="1">
      <c r="A10" s="7"/>
      <c r="B10" s="8"/>
      <c r="C10" s="36" t="s">
        <v>18</v>
      </c>
      <c r="D10" s="37"/>
      <c r="E10" s="56"/>
      <c r="F10" s="37"/>
      <c r="G10" s="56"/>
      <c r="H10" s="37"/>
      <c r="I10" s="56"/>
      <c r="J10" s="37"/>
      <c r="K10" s="56"/>
      <c r="L10" s="7"/>
      <c r="M10" s="2"/>
      <c r="N10" s="1"/>
      <c r="O10" s="1"/>
      <c r="P10" s="1"/>
      <c r="Q10" s="1"/>
      <c r="R10" s="1"/>
      <c r="S10" s="1"/>
    </row>
    <row r="11" spans="1:19" ht="5.25" customHeight="1">
      <c r="A11" s="6"/>
      <c r="B11" s="3"/>
      <c r="C11" s="38"/>
      <c r="D11" s="24"/>
      <c r="E11" s="33"/>
      <c r="F11" s="24"/>
      <c r="G11" s="33"/>
      <c r="H11" s="24"/>
      <c r="I11" s="33"/>
      <c r="J11" s="24"/>
      <c r="K11" s="33"/>
      <c r="L11" s="6"/>
      <c r="M11" s="2"/>
      <c r="N11" s="1"/>
      <c r="O11" s="1"/>
      <c r="P11" s="1"/>
      <c r="Q11" s="1"/>
      <c r="R11" s="1"/>
      <c r="S11" s="1"/>
    </row>
    <row r="12" spans="1:19" ht="12.75" customHeight="1">
      <c r="A12" s="6"/>
      <c r="B12" s="3"/>
      <c r="C12" s="23" t="s">
        <v>5</v>
      </c>
      <c r="D12" s="39">
        <f>((D3+D5)*1.27+D4)*12</f>
        <v>4572000</v>
      </c>
      <c r="E12" s="33" t="s">
        <v>21</v>
      </c>
      <c r="F12" s="39">
        <f>((F3+F5)*1.27)*12</f>
        <v>4572000</v>
      </c>
      <c r="G12" s="33" t="s">
        <v>21</v>
      </c>
      <c r="H12" s="39">
        <f>((H3+H5)*1.135)*12</f>
        <v>4086000</v>
      </c>
      <c r="I12" s="33" t="s">
        <v>21</v>
      </c>
      <c r="J12" s="39">
        <f>(J3+J5)*12</f>
        <v>3600000</v>
      </c>
      <c r="K12" s="33" t="s">
        <v>21</v>
      </c>
      <c r="L12" s="6"/>
      <c r="M12" s="2"/>
      <c r="N12" s="1"/>
      <c r="O12" s="1"/>
      <c r="P12" s="1"/>
      <c r="Q12" s="1"/>
      <c r="R12" s="1"/>
      <c r="S12" s="1"/>
    </row>
    <row r="13" spans="1:19" ht="5.25" customHeight="1">
      <c r="A13" s="6"/>
      <c r="B13" s="3"/>
      <c r="C13" s="40"/>
      <c r="D13" s="24"/>
      <c r="E13" s="33"/>
      <c r="F13" s="24"/>
      <c r="G13" s="33"/>
      <c r="H13" s="24"/>
      <c r="I13" s="33"/>
      <c r="J13" s="24"/>
      <c r="K13" s="33"/>
      <c r="L13" s="6"/>
      <c r="M13" s="2"/>
      <c r="N13" s="1"/>
      <c r="O13" s="1"/>
      <c r="P13" s="1"/>
      <c r="Q13" s="1"/>
      <c r="R13" s="1"/>
      <c r="S13" s="1"/>
    </row>
    <row r="14" spans="1:19" ht="15">
      <c r="A14" s="6"/>
      <c r="B14" s="3"/>
      <c r="C14" s="23" t="s">
        <v>16</v>
      </c>
      <c r="D14" s="41">
        <f>INT((D12*0.17+MAX(D12-5000000,0)*0.15)/12+0.5)</f>
        <v>64770</v>
      </c>
      <c r="E14" s="33" t="s">
        <v>21</v>
      </c>
      <c r="F14" s="41">
        <f>INT(F12*0.16/12+0.5)</f>
        <v>60960</v>
      </c>
      <c r="G14" s="33" t="s">
        <v>21</v>
      </c>
      <c r="H14" s="41">
        <f>INT(H12*0.16/12+0.5)</f>
        <v>54480</v>
      </c>
      <c r="I14" s="33" t="s">
        <v>21</v>
      </c>
      <c r="J14" s="41">
        <f>INT(J12*0.16/12+0.5)</f>
        <v>48000</v>
      </c>
      <c r="K14" s="33" t="s">
        <v>21</v>
      </c>
      <c r="L14" s="6"/>
      <c r="M14" s="2"/>
      <c r="N14" s="1"/>
      <c r="O14" s="1"/>
      <c r="P14" s="1"/>
      <c r="Q14" s="1"/>
      <c r="R14" s="1"/>
      <c r="S14" s="1"/>
    </row>
    <row r="15" spans="1:19" ht="15">
      <c r="A15" s="6"/>
      <c r="B15" s="3"/>
      <c r="C15" s="42" t="s">
        <v>11</v>
      </c>
      <c r="D15" s="39">
        <f>MAX(MIN(INT(D3*12*1.27*0.17+0.5),12*15100)-MAX((D3*1.27+D4)*12-3188000,0)*0.12,0)/12</f>
        <v>1260</v>
      </c>
      <c r="E15" s="33" t="s">
        <v>21</v>
      </c>
      <c r="F15" s="39">
        <f>MAX(MIN(INT(F3*12*1.27*0.16+0.5),12*12100)-MAX((F3*1.27+F4)*12-2750000,0)*0.12,0)/12</f>
        <v>0</v>
      </c>
      <c r="G15" s="33" t="s">
        <v>21</v>
      </c>
      <c r="H15" s="39">
        <f>MAX(MIN(INT(H3*12*1.135*0.16+0.5),12*12100)-MAX((H3*1.135+H4)*12-2750000,0)*0.12,0)/12</f>
        <v>0</v>
      </c>
      <c r="I15" s="33" t="s">
        <v>21</v>
      </c>
      <c r="J15" s="39">
        <f>MAX(MIN(INT(J3*12*1.135*0.16+0.5),12*12100)-MAX((J3*1.135+J4)*12-2750000,0)*0.12,0)/12</f>
        <v>0</v>
      </c>
      <c r="K15" s="33" t="s">
        <v>21</v>
      </c>
      <c r="L15" s="6"/>
      <c r="M15" s="2"/>
      <c r="N15" s="1"/>
      <c r="O15" s="1"/>
      <c r="P15" s="1"/>
      <c r="Q15" s="1"/>
      <c r="R15" s="1"/>
      <c r="S15" s="1"/>
    </row>
    <row r="16" spans="1:19" ht="15">
      <c r="A16" s="6"/>
      <c r="B16" s="3"/>
      <c r="C16" s="42" t="s">
        <v>6</v>
      </c>
      <c r="D16" s="39">
        <f>INT((D4*12*0.17+MAX(D4*12-5000000,0)*0.15)/12+0.5)</f>
        <v>0</v>
      </c>
      <c r="E16" s="33" t="s">
        <v>21</v>
      </c>
      <c r="F16" s="43"/>
      <c r="G16" s="33" t="s">
        <v>21</v>
      </c>
      <c r="H16" s="43"/>
      <c r="I16" s="33" t="s">
        <v>21</v>
      </c>
      <c r="J16" s="43"/>
      <c r="K16" s="33" t="s">
        <v>21</v>
      </c>
      <c r="L16" s="6"/>
      <c r="M16" s="2"/>
      <c r="N16" s="1"/>
      <c r="O16" s="1"/>
      <c r="P16" s="1"/>
      <c r="Q16" s="1"/>
      <c r="R16" s="1"/>
      <c r="S16" s="1"/>
    </row>
    <row r="17" spans="1:19" ht="15">
      <c r="A17" s="6"/>
      <c r="B17" s="3"/>
      <c r="C17" s="44" t="s">
        <v>12</v>
      </c>
      <c r="D17" s="45">
        <f>IF(D8&lt;3,0,IF(D8&gt;2,MAX(D7*4000-(MAX((D3+D4)*12-IF(D8=3,7620000,IF(D8=4,8255000,IF(D8=5,8890000,IF(D8=6,9525000,D32)))),0)*0.15),0),0))</f>
        <v>0</v>
      </c>
      <c r="E17" s="55" t="s">
        <v>21</v>
      </c>
      <c r="F17" s="45">
        <f>IF(F8&lt;3,F7*62500*0.16,F7*33000)</f>
        <v>0</v>
      </c>
      <c r="G17" s="55" t="s">
        <v>21</v>
      </c>
      <c r="H17" s="45">
        <f>IF(H8&lt;3,H7*62500*0.16,H7*33000)</f>
        <v>0</v>
      </c>
      <c r="I17" s="55" t="s">
        <v>21</v>
      </c>
      <c r="J17" s="45">
        <f>IF(J8&lt;3,J7*62500*0.16,J7*33000)</f>
        <v>0</v>
      </c>
      <c r="K17" s="55" t="s">
        <v>21</v>
      </c>
      <c r="L17" s="6"/>
      <c r="M17" s="2"/>
      <c r="N17" s="1"/>
      <c r="O17" s="1"/>
      <c r="P17" s="1"/>
      <c r="Q17" s="1"/>
      <c r="R17" s="1"/>
      <c r="S17" s="1"/>
    </row>
    <row r="18" spans="1:19" ht="15">
      <c r="A18" s="6"/>
      <c r="B18" s="3"/>
      <c r="C18" s="42" t="s">
        <v>8</v>
      </c>
      <c r="D18" s="46">
        <f>MAX(D14-D15-D16-D17,0)</f>
        <v>63510</v>
      </c>
      <c r="E18" s="33" t="s">
        <v>21</v>
      </c>
      <c r="F18" s="46">
        <f>MAX(F14-F15-F17,0)</f>
        <v>60960</v>
      </c>
      <c r="G18" s="33" t="s">
        <v>21</v>
      </c>
      <c r="H18" s="46">
        <f>MAX(H14-H15-H17,0)</f>
        <v>54480</v>
      </c>
      <c r="I18" s="33" t="s">
        <v>21</v>
      </c>
      <c r="J18" s="46">
        <f>MAX(J14-J15-J17,0)</f>
        <v>48000</v>
      </c>
      <c r="K18" s="33" t="s">
        <v>21</v>
      </c>
      <c r="L18" s="6"/>
      <c r="M18" s="2"/>
      <c r="N18" s="1"/>
      <c r="O18" s="1"/>
      <c r="P18" s="1"/>
      <c r="Q18" s="1"/>
      <c r="R18" s="1"/>
      <c r="S18" s="1"/>
    </row>
    <row r="19" spans="1:19" ht="12" customHeight="1">
      <c r="A19" s="6"/>
      <c r="B19" s="3"/>
      <c r="C19" s="47" t="s">
        <v>9</v>
      </c>
      <c r="D19" s="24"/>
      <c r="E19" s="33"/>
      <c r="F19" s="24"/>
      <c r="G19" s="33"/>
      <c r="H19" s="24"/>
      <c r="I19" s="33"/>
      <c r="J19" s="24"/>
      <c r="K19" s="33"/>
      <c r="L19" s="6"/>
      <c r="M19" s="2"/>
      <c r="N19" s="1"/>
      <c r="O19" s="1"/>
      <c r="P19" s="1"/>
      <c r="Q19" s="1"/>
      <c r="R19" s="1"/>
      <c r="S19" s="1"/>
    </row>
    <row r="20" spans="1:19" ht="15">
      <c r="A20" s="6"/>
      <c r="B20" s="3"/>
      <c r="C20" s="23" t="s">
        <v>32</v>
      </c>
      <c r="D20" s="41">
        <f>INT(MIN(12*(D3+D5),365*20420)/12*0.095+0.5)</f>
        <v>28500</v>
      </c>
      <c r="E20" s="33" t="s">
        <v>21</v>
      </c>
      <c r="F20" s="41">
        <f>INT(MIN(12*(F3+F5),365*21000)/12*0.1+0.5)</f>
        <v>30000</v>
      </c>
      <c r="G20" s="33" t="s">
        <v>21</v>
      </c>
      <c r="H20" s="41">
        <f>INT(MIN(12*(H3+H5),365*21000)/12*0.1+0.5)</f>
        <v>30000</v>
      </c>
      <c r="I20" s="33" t="s">
        <v>21</v>
      </c>
      <c r="J20" s="41">
        <f>INT(MIN(12*(J3+J5),365*21000)/12*0.1+0.5)</f>
        <v>30000</v>
      </c>
      <c r="K20" s="33" t="s">
        <v>21</v>
      </c>
      <c r="L20" s="6"/>
      <c r="M20" s="2"/>
      <c r="N20" s="1"/>
      <c r="O20" s="1"/>
      <c r="P20" s="1"/>
      <c r="Q20" s="1"/>
      <c r="R20" s="1"/>
      <c r="S20" s="1"/>
    </row>
    <row r="21" spans="1:19" ht="15">
      <c r="A21" s="6"/>
      <c r="B21" s="3"/>
      <c r="C21" s="23" t="s">
        <v>14</v>
      </c>
      <c r="D21" s="39">
        <f>INT((D3+D5)*0.04+0.5)</f>
        <v>12000</v>
      </c>
      <c r="E21" s="33" t="s">
        <v>21</v>
      </c>
      <c r="F21" s="39">
        <f>INT((F3+F5)*0.04+0.5)</f>
        <v>12000</v>
      </c>
      <c r="G21" s="33" t="s">
        <v>21</v>
      </c>
      <c r="H21" s="39">
        <f>INT((H3+H5)*0.04+0.5)</f>
        <v>12000</v>
      </c>
      <c r="I21" s="33" t="s">
        <v>21</v>
      </c>
      <c r="J21" s="39">
        <f>INT((J3+J5)*0.04+0.5)</f>
        <v>12000</v>
      </c>
      <c r="K21" s="33" t="s">
        <v>21</v>
      </c>
      <c r="L21" s="6"/>
      <c r="M21" s="2"/>
      <c r="N21" s="1"/>
      <c r="O21" s="1"/>
      <c r="P21" s="1"/>
      <c r="Q21" s="1"/>
      <c r="R21" s="1"/>
      <c r="S21" s="1"/>
    </row>
    <row r="22" spans="1:19" ht="15">
      <c r="A22" s="6"/>
      <c r="B22" s="3"/>
      <c r="C22" s="23" t="s">
        <v>15</v>
      </c>
      <c r="D22" s="39">
        <f>INT((D3+D5)*(IF(D4&gt;0,0,0.02))+0.5)</f>
        <v>6000</v>
      </c>
      <c r="E22" s="33" t="s">
        <v>21</v>
      </c>
      <c r="F22" s="39">
        <f>INT((F3+F5)*(IF(D4&gt;0,0,0.02))+0.5)</f>
        <v>6000</v>
      </c>
      <c r="G22" s="33" t="s">
        <v>21</v>
      </c>
      <c r="H22" s="39">
        <f>INT((H3+H5)*(IF(D4&gt;0,0,0.02))+0.5)</f>
        <v>6000</v>
      </c>
      <c r="I22" s="33" t="s">
        <v>21</v>
      </c>
      <c r="J22" s="39">
        <f>INT((J3+J5)*(IF(D4&gt;0,0,0.02))+0.5)</f>
        <v>6000</v>
      </c>
      <c r="K22" s="33" t="s">
        <v>21</v>
      </c>
      <c r="L22" s="6"/>
      <c r="M22" s="2"/>
      <c r="N22" s="1"/>
      <c r="O22" s="1"/>
      <c r="P22" s="1"/>
      <c r="Q22" s="1"/>
      <c r="R22" s="1"/>
      <c r="S22" s="1"/>
    </row>
    <row r="23" spans="1:19" ht="15">
      <c r="A23" s="6"/>
      <c r="B23" s="3"/>
      <c r="C23" s="23" t="s">
        <v>10</v>
      </c>
      <c r="D23" s="48">
        <f>INT((D3+D5)*(IF(D4&gt;0,0,0.015))+0.5)</f>
        <v>4500</v>
      </c>
      <c r="E23" s="33" t="s">
        <v>21</v>
      </c>
      <c r="F23" s="48">
        <f>INT((F3+F5)*(IF(D4&gt;0,0,0.015))+0.5)</f>
        <v>4500</v>
      </c>
      <c r="G23" s="33" t="s">
        <v>21</v>
      </c>
      <c r="H23" s="48">
        <f>INT((H3+H5)*(IF(D4&gt;0,0,0.015))+0.5)</f>
        <v>4500</v>
      </c>
      <c r="I23" s="33" t="s">
        <v>21</v>
      </c>
      <c r="J23" s="48">
        <f>INT((J3+J5)*(IF(D4&gt;0,0,0.015))+0.5)</f>
        <v>4500</v>
      </c>
      <c r="K23" s="33" t="s">
        <v>21</v>
      </c>
      <c r="L23" s="6"/>
      <c r="M23" s="2"/>
      <c r="N23" s="1"/>
      <c r="O23" s="1"/>
      <c r="P23" s="1"/>
      <c r="Q23" s="1"/>
      <c r="R23" s="1"/>
      <c r="S23" s="1"/>
    </row>
    <row r="24" spans="1:19" ht="15">
      <c r="A24" s="6"/>
      <c r="B24" s="3"/>
      <c r="C24" s="49" t="s">
        <v>13</v>
      </c>
      <c r="D24" s="50">
        <f>D3+D5-D18-D20-D21-D22-D23</f>
        <v>185490</v>
      </c>
      <c r="E24" s="55" t="s">
        <v>21</v>
      </c>
      <c r="F24" s="50">
        <f>F3+F5-F18-F20-F21-F22-F23</f>
        <v>186540</v>
      </c>
      <c r="G24" s="55" t="s">
        <v>21</v>
      </c>
      <c r="H24" s="50">
        <f>H3+H5-H18-H20-H21-H22-H23</f>
        <v>193020</v>
      </c>
      <c r="I24" s="55" t="s">
        <v>21</v>
      </c>
      <c r="J24" s="50">
        <f>J3+J5-J18-J20-J21-J22-J23</f>
        <v>199500</v>
      </c>
      <c r="K24" s="55" t="s">
        <v>21</v>
      </c>
      <c r="L24" s="6"/>
      <c r="M24" s="2"/>
      <c r="N24" s="1"/>
      <c r="O24" s="1"/>
      <c r="P24" s="1"/>
      <c r="Q24" s="1"/>
      <c r="R24" s="1"/>
      <c r="S24" s="1"/>
    </row>
    <row r="25" spans="1:19" ht="14.25" customHeight="1">
      <c r="A25" s="6"/>
      <c r="B25" s="3"/>
      <c r="C25" s="51" t="s">
        <v>22</v>
      </c>
      <c r="D25" s="24"/>
      <c r="E25" s="23"/>
      <c r="F25" s="52">
        <f>F24-D24</f>
        <v>1050</v>
      </c>
      <c r="G25" s="33" t="s">
        <v>21</v>
      </c>
      <c r="H25" s="52">
        <f>H24-D24</f>
        <v>7530</v>
      </c>
      <c r="I25" s="33" t="s">
        <v>21</v>
      </c>
      <c r="J25" s="52">
        <f>J24-D24</f>
        <v>14010</v>
      </c>
      <c r="K25" s="33" t="s">
        <v>21</v>
      </c>
      <c r="L25" s="6"/>
      <c r="M25" s="2"/>
      <c r="N25" s="1"/>
      <c r="O25" s="1"/>
      <c r="P25" s="1"/>
      <c r="Q25" s="1"/>
      <c r="R25" s="1"/>
      <c r="S25" s="1"/>
    </row>
    <row r="26" spans="1:19" ht="15.75" thickBot="1">
      <c r="A26" s="6"/>
      <c r="B26" s="4"/>
      <c r="C26" s="57" t="s">
        <v>20</v>
      </c>
      <c r="D26" s="58">
        <f>IF(D18&gt;0,D18/(D3+D5)*100,0)</f>
        <v>21.17</v>
      </c>
      <c r="E26" s="53" t="s">
        <v>0</v>
      </c>
      <c r="F26" s="58">
        <f>IF(F18&gt;0,F18/(F3+F5)*100,0)</f>
        <v>20.32</v>
      </c>
      <c r="G26" s="53" t="s">
        <v>0</v>
      </c>
      <c r="H26" s="58">
        <f>IF(H18&gt;0,H18/(H3+H5)*100,0)</f>
        <v>18.16</v>
      </c>
      <c r="I26" s="53" t="s">
        <v>0</v>
      </c>
      <c r="J26" s="58">
        <f>IF(J18&gt;0,J18/(J3+J5)*100,0)</f>
        <v>16</v>
      </c>
      <c r="K26" s="53" t="s">
        <v>0</v>
      </c>
      <c r="L26" s="6"/>
      <c r="M26" s="2"/>
      <c r="N26" s="1"/>
      <c r="O26" s="1"/>
      <c r="P26" s="1"/>
      <c r="Q26" s="1"/>
      <c r="R26" s="1"/>
      <c r="S26" s="1"/>
    </row>
    <row r="27" spans="1:19" ht="17.25" customHeight="1">
      <c r="A27" s="9"/>
      <c r="B27" s="9"/>
      <c r="C27" s="59" t="s">
        <v>1</v>
      </c>
      <c r="D27" s="69" t="s">
        <v>23</v>
      </c>
      <c r="E27" s="70"/>
      <c r="F27" s="70"/>
      <c r="G27" s="9"/>
      <c r="H27" s="9"/>
      <c r="I27" s="9"/>
      <c r="J27" s="9"/>
      <c r="K27" s="9"/>
      <c r="L27" s="9"/>
      <c r="M27" s="2"/>
      <c r="N27" s="1"/>
      <c r="O27" s="1"/>
      <c r="P27" s="1"/>
      <c r="Q27" s="1"/>
      <c r="R27" s="1"/>
      <c r="S27" s="1"/>
    </row>
    <row r="28" spans="1:19" ht="14.25" customHeight="1">
      <c r="A28" s="2"/>
      <c r="B28" s="2"/>
      <c r="C28" s="68" t="s">
        <v>26</v>
      </c>
      <c r="D28" s="2"/>
      <c r="E28" s="2"/>
      <c r="F28" s="17"/>
      <c r="G28" s="1"/>
      <c r="H28" s="2"/>
      <c r="I28" s="2"/>
      <c r="J28" s="2"/>
      <c r="K28" s="2"/>
      <c r="L28" s="2"/>
      <c r="M28" s="2"/>
      <c r="N28" s="1"/>
      <c r="O28" s="1"/>
      <c r="P28" s="1"/>
      <c r="Q28" s="1"/>
      <c r="R28" s="1"/>
      <c r="S28" s="1"/>
    </row>
    <row r="29" spans="1:19" ht="15">
      <c r="A29" s="2"/>
      <c r="B29" s="2"/>
      <c r="C29" s="64" t="s">
        <v>27</v>
      </c>
      <c r="D29" s="10"/>
      <c r="E29" s="5"/>
      <c r="F29" s="17"/>
      <c r="G29" s="1"/>
      <c r="H29" s="2"/>
      <c r="I29" s="12"/>
      <c r="J29" s="10"/>
      <c r="K29" s="5"/>
      <c r="L29" s="5"/>
      <c r="M29" s="2"/>
      <c r="N29" s="1"/>
      <c r="O29" s="1"/>
      <c r="P29" s="1"/>
      <c r="Q29" s="1"/>
      <c r="R29" s="1"/>
      <c r="S29" s="1"/>
    </row>
    <row r="30" spans="1:19" ht="15">
      <c r="A30" s="2"/>
      <c r="B30" s="2"/>
      <c r="C30" s="2" t="s">
        <v>31</v>
      </c>
      <c r="D30" s="2"/>
      <c r="E30" s="2"/>
      <c r="F30" s="17"/>
      <c r="G30" s="1"/>
      <c r="H30" s="2"/>
      <c r="I30" s="2"/>
      <c r="J30" s="2"/>
      <c r="K30" s="2"/>
      <c r="L30" s="2"/>
      <c r="M30" s="2"/>
      <c r="N30" s="1"/>
      <c r="O30" s="1"/>
      <c r="P30" s="1"/>
      <c r="Q30" s="1"/>
      <c r="R30" s="1"/>
      <c r="S30" s="1"/>
    </row>
    <row r="31" spans="1:19" ht="15">
      <c r="A31" s="2"/>
      <c r="B31" s="2"/>
      <c r="C31" s="65" t="s">
        <v>28</v>
      </c>
      <c r="D31" s="10"/>
      <c r="E31" s="5"/>
      <c r="F31" s="17"/>
      <c r="G31" s="1"/>
      <c r="H31" s="2"/>
      <c r="I31" s="5"/>
      <c r="J31" s="10"/>
      <c r="K31" s="5"/>
      <c r="L31" s="5"/>
      <c r="M31" s="2"/>
      <c r="N31" s="1"/>
      <c r="O31" s="1"/>
      <c r="P31" s="1"/>
      <c r="Q31" s="1"/>
      <c r="R31" s="1"/>
      <c r="S31" s="1"/>
    </row>
    <row r="32" spans="1:19" ht="15">
      <c r="A32" s="2"/>
      <c r="B32" s="2"/>
      <c r="C32" s="66" t="s">
        <v>29</v>
      </c>
      <c r="D32" s="16"/>
      <c r="E32" s="2"/>
      <c r="F32" s="17"/>
      <c r="G32" s="1"/>
      <c r="H32" s="2"/>
      <c r="I32" s="2"/>
      <c r="J32" s="2"/>
      <c r="K32" s="2"/>
      <c r="L32" s="2"/>
      <c r="M32" s="2"/>
      <c r="N32" s="1"/>
      <c r="O32" s="1"/>
      <c r="P32" s="1"/>
      <c r="Q32" s="1"/>
      <c r="R32" s="1"/>
      <c r="S32" s="1"/>
    </row>
    <row r="33" spans="1:19" ht="15">
      <c r="A33" s="2"/>
      <c r="B33" s="2"/>
      <c r="C33" s="67" t="s">
        <v>30</v>
      </c>
      <c r="D33" s="10"/>
      <c r="E33" s="5"/>
      <c r="F33" s="17"/>
      <c r="G33" s="1"/>
      <c r="H33" s="2"/>
      <c r="I33" s="12"/>
      <c r="J33" s="10"/>
      <c r="K33" s="5"/>
      <c r="L33" s="5"/>
      <c r="M33" s="2"/>
      <c r="N33" s="1"/>
      <c r="O33" s="1"/>
      <c r="P33" s="1"/>
      <c r="Q33" s="1"/>
      <c r="R33" s="1"/>
      <c r="S33" s="1"/>
    </row>
    <row r="34" spans="1:19" ht="15">
      <c r="A34" s="2"/>
      <c r="B34" s="2"/>
      <c r="C34" s="2"/>
      <c r="D34" s="2"/>
      <c r="E34" s="2"/>
      <c r="F34" s="17"/>
      <c r="G34" s="1"/>
      <c r="H34" s="2"/>
      <c r="I34" s="2"/>
      <c r="J34" s="2"/>
      <c r="K34" s="2"/>
      <c r="L34" s="2"/>
      <c r="M34" s="2"/>
      <c r="N34" s="1"/>
      <c r="O34" s="1"/>
      <c r="P34" s="1"/>
      <c r="Q34" s="1"/>
      <c r="R34" s="1"/>
      <c r="S34" s="1"/>
    </row>
    <row r="35" spans="1:19" ht="15">
      <c r="A35" s="2"/>
      <c r="B35" s="2"/>
      <c r="C35" s="5"/>
      <c r="D35" s="10"/>
      <c r="E35" s="5"/>
      <c r="F35" s="17"/>
      <c r="G35" s="1"/>
      <c r="H35" s="2"/>
      <c r="I35" s="5"/>
      <c r="J35" s="10"/>
      <c r="K35" s="5"/>
      <c r="L35" s="5"/>
      <c r="M35" s="2"/>
      <c r="N35" s="1"/>
      <c r="O35" s="1"/>
      <c r="P35" s="1"/>
      <c r="Q35" s="1"/>
      <c r="R35" s="1"/>
      <c r="S35" s="1"/>
    </row>
    <row r="36" spans="1:19" ht="12" customHeight="1">
      <c r="A36" s="2"/>
      <c r="B36" s="2"/>
      <c r="C36" s="2"/>
      <c r="D36" s="2"/>
      <c r="E36" s="2"/>
      <c r="F36" s="17"/>
      <c r="G36" s="1"/>
      <c r="H36" s="2"/>
      <c r="I36" s="2"/>
      <c r="J36" s="2"/>
      <c r="K36" s="2"/>
      <c r="L36" s="2"/>
      <c r="M36" s="2"/>
      <c r="N36" s="1"/>
      <c r="O36" s="1"/>
      <c r="P36" s="1"/>
      <c r="Q36" s="1"/>
      <c r="R36" s="1"/>
      <c r="S36" s="1"/>
    </row>
    <row r="37" spans="1:19" ht="15">
      <c r="A37" s="2"/>
      <c r="B37" s="2"/>
      <c r="C37" s="5"/>
      <c r="D37" s="10"/>
      <c r="E37" s="5"/>
      <c r="F37" s="17"/>
      <c r="G37" s="1"/>
      <c r="H37" s="2"/>
      <c r="I37" s="5"/>
      <c r="J37" s="10"/>
      <c r="K37" s="5"/>
      <c r="L37" s="5"/>
      <c r="M37" s="2"/>
      <c r="N37" s="1"/>
      <c r="O37" s="1"/>
      <c r="P37" s="1"/>
      <c r="Q37" s="1"/>
      <c r="R37" s="1"/>
      <c r="S37" s="1"/>
    </row>
    <row r="38" spans="1:19" ht="15">
      <c r="A38" s="2"/>
      <c r="B38" s="2"/>
      <c r="C38" s="2"/>
      <c r="D38" s="2"/>
      <c r="E38" s="2"/>
      <c r="F38" s="17"/>
      <c r="G38" s="1"/>
      <c r="H38" s="2"/>
      <c r="I38" s="2"/>
      <c r="J38" s="2"/>
      <c r="K38" s="2"/>
      <c r="L38" s="2"/>
      <c r="M38" s="2"/>
      <c r="N38" s="1"/>
      <c r="O38" s="1"/>
      <c r="P38" s="1"/>
      <c r="Q38" s="1"/>
      <c r="R38" s="1"/>
      <c r="S38" s="1"/>
    </row>
    <row r="39" spans="1:19" ht="15">
      <c r="A39" s="2"/>
      <c r="B39" s="2"/>
      <c r="C39" s="11"/>
      <c r="D39" s="10"/>
      <c r="E39" s="5"/>
      <c r="F39" s="17"/>
      <c r="G39" s="1"/>
      <c r="H39" s="2"/>
      <c r="I39" s="11"/>
      <c r="J39" s="10"/>
      <c r="K39" s="5"/>
      <c r="L39" s="5"/>
      <c r="M39" s="2"/>
      <c r="N39" s="1"/>
      <c r="O39" s="1"/>
      <c r="P39" s="1"/>
      <c r="Q39" s="1"/>
      <c r="R39" s="1"/>
      <c r="S39" s="1"/>
    </row>
    <row r="40" spans="1:19" ht="15">
      <c r="A40" s="2"/>
      <c r="B40" s="2"/>
      <c r="C40" s="2"/>
      <c r="D40" s="2"/>
      <c r="E40" s="2"/>
      <c r="F40" s="17"/>
      <c r="G40" s="1"/>
      <c r="H40" s="2"/>
      <c r="I40" s="2"/>
      <c r="J40" s="2"/>
      <c r="K40" s="2"/>
      <c r="L40" s="2"/>
      <c r="M40" s="2"/>
      <c r="N40" s="1"/>
      <c r="O40" s="1"/>
      <c r="P40" s="1"/>
      <c r="Q40" s="1"/>
      <c r="R40" s="1"/>
      <c r="S40" s="1"/>
    </row>
    <row r="41" spans="1:19" ht="15">
      <c r="A41" s="2"/>
      <c r="B41" s="2"/>
      <c r="C41" s="11"/>
      <c r="D41" s="10"/>
      <c r="E41" s="5"/>
      <c r="F41" s="17"/>
      <c r="G41" s="1"/>
      <c r="H41" s="2"/>
      <c r="I41" s="11"/>
      <c r="J41" s="10"/>
      <c r="K41" s="5"/>
      <c r="L41" s="5"/>
      <c r="M41" s="2"/>
      <c r="N41" s="1"/>
      <c r="O41" s="1"/>
      <c r="P41" s="1"/>
      <c r="Q41" s="1"/>
      <c r="R41" s="1"/>
      <c r="S41" s="1"/>
    </row>
    <row r="42" spans="1:19" ht="15">
      <c r="A42" s="2"/>
      <c r="B42" s="2"/>
      <c r="C42" s="2"/>
      <c r="D42" s="2"/>
      <c r="E42" s="2"/>
      <c r="F42" s="17"/>
      <c r="G42" s="1"/>
      <c r="H42" s="2"/>
      <c r="I42" s="2"/>
      <c r="J42" s="2"/>
      <c r="K42" s="2"/>
      <c r="L42" s="2"/>
      <c r="M42" s="2"/>
      <c r="N42" s="1"/>
      <c r="O42" s="1"/>
      <c r="P42" s="1"/>
      <c r="Q42" s="1"/>
      <c r="R42" s="1"/>
      <c r="S42" s="1"/>
    </row>
    <row r="43" spans="1:19" ht="15">
      <c r="A43" s="2"/>
      <c r="B43" s="2"/>
      <c r="C43" s="5"/>
      <c r="D43" s="10"/>
      <c r="E43" s="13"/>
      <c r="F43" s="17"/>
      <c r="G43" s="1"/>
      <c r="H43" s="2"/>
      <c r="I43" s="5"/>
      <c r="J43" s="10"/>
      <c r="K43" s="13"/>
      <c r="L43" s="5"/>
      <c r="M43" s="2"/>
      <c r="N43" s="1"/>
      <c r="O43" s="1"/>
      <c r="P43" s="1"/>
      <c r="Q43" s="1"/>
      <c r="R43" s="1"/>
      <c r="S43" s="1"/>
    </row>
    <row r="44" spans="1:19" ht="15">
      <c r="A44" s="2"/>
      <c r="B44" s="2"/>
      <c r="C44" s="2"/>
      <c r="D44" s="2"/>
      <c r="E44" s="2"/>
      <c r="F44" s="17"/>
      <c r="G44" s="1"/>
      <c r="H44" s="2"/>
      <c r="I44" s="2"/>
      <c r="J44" s="2"/>
      <c r="K44" s="2"/>
      <c r="L44" s="2"/>
      <c r="M44" s="2"/>
      <c r="N44" s="1"/>
      <c r="O44" s="1"/>
      <c r="P44" s="1"/>
      <c r="Q44" s="1"/>
      <c r="R44" s="1"/>
      <c r="S44" s="1"/>
    </row>
    <row r="45" spans="1:19" ht="15">
      <c r="A45" s="2"/>
      <c r="B45" s="2"/>
      <c r="C45" s="14"/>
      <c r="D45" s="2"/>
      <c r="E45" s="2"/>
      <c r="F45" s="17"/>
      <c r="G45" s="1"/>
      <c r="H45" s="2"/>
      <c r="I45" s="14"/>
      <c r="J45" s="2"/>
      <c r="K45" s="2"/>
      <c r="L45" s="2"/>
      <c r="M45" s="2"/>
      <c r="N45" s="1"/>
      <c r="O45" s="1"/>
      <c r="P45" s="1"/>
      <c r="Q45" s="1"/>
      <c r="R45" s="1"/>
      <c r="S45" s="1"/>
    </row>
    <row r="46" spans="1:19" ht="15">
      <c r="A46" s="1"/>
      <c r="B46" s="1"/>
      <c r="C46" s="1"/>
      <c r="D46" s="1"/>
      <c r="E46" s="1"/>
      <c r="F46" s="18"/>
      <c r="G46" s="1"/>
      <c r="H46" s="2"/>
      <c r="I46" s="5"/>
      <c r="J46" s="2"/>
      <c r="K46" s="2"/>
      <c r="L46" s="2"/>
      <c r="M46" s="2"/>
      <c r="N46" s="1"/>
      <c r="O46" s="1"/>
      <c r="P46" s="1"/>
      <c r="Q46" s="1"/>
      <c r="R46" s="1"/>
      <c r="S46" s="1"/>
    </row>
    <row r="47" spans="1:19" ht="15">
      <c r="A47" s="1"/>
      <c r="B47" s="1"/>
      <c r="C47" s="1"/>
      <c r="D47" s="1"/>
      <c r="E47" s="1"/>
      <c r="F47" s="18"/>
      <c r="G47" s="1"/>
      <c r="H47" s="2"/>
      <c r="I47" s="15"/>
      <c r="J47" s="2"/>
      <c r="K47" s="2"/>
      <c r="L47" s="2"/>
      <c r="M47" s="2"/>
      <c r="N47" s="1"/>
      <c r="O47" s="1"/>
      <c r="P47" s="1"/>
      <c r="Q47" s="1"/>
      <c r="R47" s="1"/>
      <c r="S47" s="1"/>
    </row>
    <row r="48" spans="1:19" ht="15">
      <c r="A48" s="1"/>
      <c r="B48" s="1"/>
      <c r="C48" s="1"/>
      <c r="D48" s="1"/>
      <c r="E48" s="1"/>
      <c r="F48" s="18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>
      <c r="A49" s="1"/>
      <c r="B49" s="1"/>
      <c r="C49" s="1"/>
      <c r="D49" s="1"/>
      <c r="E49" s="1"/>
      <c r="F49" s="18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">
      <c r="A50" s="1"/>
      <c r="B50" s="1"/>
      <c r="C50" s="1"/>
      <c r="D50" s="1"/>
      <c r="E50" s="1"/>
      <c r="F50" s="18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">
      <c r="A51" s="1"/>
      <c r="B51" s="1"/>
      <c r="C51" s="1"/>
      <c r="D51" s="1"/>
      <c r="E51" s="1"/>
      <c r="F51" s="18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>
      <c r="A52" s="1"/>
      <c r="B52" s="1"/>
      <c r="C52" s="1"/>
      <c r="D52" s="1"/>
      <c r="E52" s="1"/>
      <c r="F52" s="18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">
      <c r="A53" s="1"/>
      <c r="B53" s="1"/>
      <c r="C53" s="1"/>
      <c r="D53" s="1"/>
      <c r="E53" s="1"/>
      <c r="F53" s="18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1"/>
      <c r="B54" s="1"/>
      <c r="C54" s="1"/>
      <c r="D54" s="1"/>
      <c r="E54" s="1"/>
      <c r="F54" s="18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1"/>
      <c r="B55" s="1"/>
      <c r="C55" s="1"/>
      <c r="D55" s="1"/>
      <c r="E55" s="1"/>
      <c r="F55" s="18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"/>
      <c r="B56" s="1"/>
      <c r="C56" s="1"/>
      <c r="D56" s="1"/>
      <c r="E56" s="1"/>
      <c r="F56" s="1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"/>
      <c r="B57" s="1"/>
      <c r="C57" s="1"/>
      <c r="D57" s="1"/>
      <c r="E57" s="1"/>
      <c r="F57" s="18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"/>
      <c r="B58" s="1"/>
      <c r="C58" s="1"/>
      <c r="D58" s="1"/>
      <c r="E58" s="1"/>
      <c r="F58" s="18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"/>
      <c r="B59" s="1"/>
      <c r="C59" s="1"/>
      <c r="D59" s="1"/>
      <c r="E59" s="1"/>
      <c r="F59" s="18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"/>
      <c r="B60" s="1"/>
      <c r="C60" s="1"/>
      <c r="D60" s="1"/>
      <c r="E60" s="1"/>
      <c r="F60" s="18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"/>
      <c r="B61" s="1"/>
      <c r="C61" s="1"/>
      <c r="D61" s="1"/>
      <c r="E61" s="1"/>
      <c r="F61" s="18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5">
      <c r="A62" s="1"/>
      <c r="B62" s="1"/>
      <c r="C62" s="1"/>
      <c r="D62" s="1"/>
      <c r="E62" s="1"/>
      <c r="F62" s="18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1"/>
      <c r="F63" s="18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6" ht="15">
      <c r="A64" s="1"/>
      <c r="B64" s="1"/>
      <c r="C64" s="1"/>
      <c r="D64" s="1"/>
      <c r="E64" s="1"/>
      <c r="F64" s="18"/>
    </row>
  </sheetData>
  <sheetProtection password="C6A1" sheet="1" selectLockedCells="1"/>
  <mergeCells count="1">
    <mergeCell ref="D27:F27"/>
  </mergeCells>
  <hyperlinks>
    <hyperlink ref="D27" r:id="rId1" display="www.venusz-szoftver.h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AngyalJ</dc:creator>
  <cp:keywords/>
  <dc:description/>
  <cp:lastModifiedBy>Ruszin Zsolt </cp:lastModifiedBy>
  <dcterms:created xsi:type="dcterms:W3CDTF">2009-06-21T13:54:24Z</dcterms:created>
  <dcterms:modified xsi:type="dcterms:W3CDTF">2010-11-09T02:24:14Z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